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hani\Downloads\"/>
    </mc:Choice>
  </mc:AlternateContent>
  <xr:revisionPtr revIDLastSave="0" documentId="13_ncr:1_{7DE30EA8-DDD2-4C05-8091-497F4729E0A5}" xr6:coauthVersionLast="47" xr6:coauthVersionMax="47" xr10:uidLastSave="{00000000-0000-0000-0000-000000000000}"/>
  <bookViews>
    <workbookView xWindow="-38510" yWindow="-6340" windowWidth="38620" windowHeight="21100" xr2:uid="{00000000-000D-0000-FFFF-FFFF00000000}"/>
  </bookViews>
  <sheets>
    <sheet name="Introduction" sheetId="1" r:id="rId1"/>
    <sheet name="Dashboard" sheetId="2" r:id="rId2"/>
    <sheet name="Settings" sheetId="3" r:id="rId3"/>
    <sheet name="Vendors" sheetId="4" r:id="rId4"/>
    <sheet name="Criteria" sheetId="5" r:id="rId5"/>
    <sheet name="Evaluation" sheetId="6" r:id="rId6"/>
    <sheet name="Cost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8" i="2" l="1"/>
  <c r="C68" i="2"/>
  <c r="D68" i="2"/>
  <c r="E68" i="2"/>
  <c r="F68" i="2"/>
  <c r="G68" i="2"/>
  <c r="H68" i="2"/>
  <c r="I68" i="2"/>
  <c r="J68" i="2"/>
  <c r="A69" i="2"/>
  <c r="C69" i="2"/>
  <c r="D69" i="2"/>
  <c r="E69" i="2"/>
  <c r="F69" i="2"/>
  <c r="G69" i="2"/>
  <c r="H69" i="2"/>
  <c r="I69" i="2"/>
  <c r="J69" i="2"/>
  <c r="J27" i="2"/>
  <c r="J26" i="2"/>
  <c r="J25" i="2"/>
  <c r="J24" i="2"/>
  <c r="J23" i="2"/>
  <c r="J22" i="2"/>
  <c r="J21" i="2"/>
  <c r="I27" i="2"/>
  <c r="I26" i="2"/>
  <c r="I25" i="2"/>
  <c r="I24" i="2"/>
  <c r="I23" i="2"/>
  <c r="I22" i="2"/>
  <c r="I21" i="2"/>
  <c r="H27" i="2"/>
  <c r="H26" i="2"/>
  <c r="H25" i="2"/>
  <c r="H24" i="2"/>
  <c r="H23" i="2"/>
  <c r="H22" i="2"/>
  <c r="H21" i="2"/>
  <c r="G27" i="2"/>
  <c r="G26" i="2"/>
  <c r="G25" i="2"/>
  <c r="G24" i="2"/>
  <c r="G23" i="2"/>
  <c r="G22" i="2"/>
  <c r="G21" i="2"/>
  <c r="F27" i="2"/>
  <c r="F26" i="2"/>
  <c r="F25" i="2"/>
  <c r="F24" i="2"/>
  <c r="F23" i="2"/>
  <c r="F22" i="2"/>
  <c r="F21" i="2"/>
  <c r="E27" i="2"/>
  <c r="E26" i="2"/>
  <c r="E25" i="2"/>
  <c r="E24" i="2"/>
  <c r="E23" i="2"/>
  <c r="E22" i="2"/>
  <c r="E21" i="2"/>
  <c r="D27" i="2"/>
  <c r="D26" i="2"/>
  <c r="D25" i="2"/>
  <c r="D24" i="2"/>
  <c r="D23" i="2"/>
  <c r="D22" i="2"/>
  <c r="D21" i="2"/>
  <c r="C27" i="2"/>
  <c r="C26" i="2"/>
  <c r="C25" i="2"/>
  <c r="C24" i="2"/>
  <c r="C23" i="2"/>
  <c r="C22" i="2"/>
  <c r="C21" i="2"/>
  <c r="B385" i="6"/>
  <c r="D385" i="6"/>
  <c r="E385" i="6"/>
  <c r="G385" i="6"/>
  <c r="H385" i="6"/>
  <c r="B386" i="6"/>
  <c r="D386" i="6"/>
  <c r="E386" i="6"/>
  <c r="G386" i="6"/>
  <c r="H386" i="6"/>
  <c r="B347" i="6"/>
  <c r="F347" i="6" s="1"/>
  <c r="D347" i="6"/>
  <c r="E347" i="6"/>
  <c r="G347" i="6"/>
  <c r="H347" i="6"/>
  <c r="B348" i="6"/>
  <c r="F348" i="6" s="1"/>
  <c r="D348" i="6"/>
  <c r="E348" i="6"/>
  <c r="G348" i="6"/>
  <c r="H348" i="6"/>
  <c r="B309" i="6"/>
  <c r="F309" i="6" s="1"/>
  <c r="D309" i="6"/>
  <c r="E309" i="6"/>
  <c r="G309" i="6"/>
  <c r="H309" i="6"/>
  <c r="B310" i="6"/>
  <c r="F310" i="6" s="1"/>
  <c r="D310" i="6"/>
  <c r="E310" i="6"/>
  <c r="G310" i="6"/>
  <c r="H310" i="6"/>
  <c r="B271" i="6"/>
  <c r="F271" i="6" s="1"/>
  <c r="P271" i="6" s="1"/>
  <c r="Q271" i="6" s="1"/>
  <c r="D271" i="6"/>
  <c r="E271" i="6"/>
  <c r="G271" i="6"/>
  <c r="H271" i="6"/>
  <c r="B272" i="6"/>
  <c r="F272" i="6" s="1"/>
  <c r="D272" i="6"/>
  <c r="E272" i="6"/>
  <c r="G272" i="6"/>
  <c r="H272" i="6"/>
  <c r="B233" i="6"/>
  <c r="F233" i="6" s="1"/>
  <c r="D233" i="6"/>
  <c r="E233" i="6"/>
  <c r="G233" i="6"/>
  <c r="H233" i="6"/>
  <c r="B234" i="6"/>
  <c r="F234" i="6" s="1"/>
  <c r="D234" i="6"/>
  <c r="E234" i="6"/>
  <c r="G234" i="6"/>
  <c r="H234" i="6"/>
  <c r="B195" i="6"/>
  <c r="F195" i="6" s="1"/>
  <c r="D195" i="6"/>
  <c r="E195" i="6"/>
  <c r="G195" i="6"/>
  <c r="H195" i="6"/>
  <c r="B196" i="6"/>
  <c r="F196" i="6" s="1"/>
  <c r="D196" i="6"/>
  <c r="E196" i="6"/>
  <c r="G196" i="6"/>
  <c r="H196" i="6"/>
  <c r="B157" i="6"/>
  <c r="F157" i="6" s="1"/>
  <c r="D157" i="6"/>
  <c r="E157" i="6"/>
  <c r="G157" i="6"/>
  <c r="H157" i="6"/>
  <c r="B158" i="6"/>
  <c r="F158" i="6" s="1"/>
  <c r="D158" i="6"/>
  <c r="E158" i="6"/>
  <c r="G158" i="6"/>
  <c r="H158" i="6"/>
  <c r="B119" i="6"/>
  <c r="D119" i="6"/>
  <c r="E119" i="6"/>
  <c r="F119" i="6"/>
  <c r="P119" i="6" s="1"/>
  <c r="G119" i="6"/>
  <c r="H119" i="6"/>
  <c r="B120" i="6"/>
  <c r="F120" i="6" s="1"/>
  <c r="D120" i="6"/>
  <c r="E120" i="6"/>
  <c r="G120" i="6"/>
  <c r="H120" i="6"/>
  <c r="B81" i="6"/>
  <c r="F81" i="6" s="1"/>
  <c r="P81" i="6" s="1"/>
  <c r="D81" i="6"/>
  <c r="E81" i="6"/>
  <c r="G81" i="6"/>
  <c r="H81" i="6"/>
  <c r="B82" i="6"/>
  <c r="F82" i="6" s="1"/>
  <c r="D82" i="6"/>
  <c r="E82" i="6"/>
  <c r="G82" i="6"/>
  <c r="H82" i="6"/>
  <c r="B43" i="6"/>
  <c r="D43" i="6"/>
  <c r="E43" i="6"/>
  <c r="G43" i="6"/>
  <c r="H43" i="6"/>
  <c r="B44" i="6"/>
  <c r="D44" i="6"/>
  <c r="E44" i="6"/>
  <c r="G44" i="6"/>
  <c r="H44" i="6"/>
  <c r="I43" i="5"/>
  <c r="L68" i="2" s="1"/>
  <c r="I44" i="5"/>
  <c r="L69" i="2" s="1"/>
  <c r="J33" i="7"/>
  <c r="I33" i="7"/>
  <c r="H33" i="7"/>
  <c r="G33" i="7"/>
  <c r="F33" i="7"/>
  <c r="E33" i="7"/>
  <c r="D33" i="7"/>
  <c r="C33" i="7"/>
  <c r="K32" i="7"/>
  <c r="J32" i="7"/>
  <c r="I32" i="7"/>
  <c r="H32" i="7"/>
  <c r="G32" i="7"/>
  <c r="F32" i="7"/>
  <c r="E32" i="7"/>
  <c r="D32" i="7"/>
  <c r="C32" i="7"/>
  <c r="K31" i="7"/>
  <c r="J31" i="7"/>
  <c r="I31" i="7"/>
  <c r="H31" i="7"/>
  <c r="G31" i="7"/>
  <c r="F31" i="7"/>
  <c r="E31" i="7"/>
  <c r="D31" i="7"/>
  <c r="C31" i="7"/>
  <c r="K26" i="7"/>
  <c r="J26" i="7"/>
  <c r="I26" i="7"/>
  <c r="H26" i="7"/>
  <c r="G26" i="7"/>
  <c r="F26" i="7"/>
  <c r="E26" i="7"/>
  <c r="D26" i="7"/>
  <c r="C26" i="7"/>
  <c r="B26" i="7"/>
  <c r="B25" i="7" s="1"/>
  <c r="K25" i="7"/>
  <c r="K27" i="7" s="1"/>
  <c r="J25" i="7"/>
  <c r="J27" i="7" s="1"/>
  <c r="I25" i="7"/>
  <c r="I27" i="7" s="1"/>
  <c r="H25" i="7"/>
  <c r="H27" i="7" s="1"/>
  <c r="G25" i="7"/>
  <c r="G27" i="7" s="1"/>
  <c r="F25" i="7"/>
  <c r="F30" i="7" s="1"/>
  <c r="E25" i="7"/>
  <c r="E29" i="7" s="1"/>
  <c r="D25" i="7"/>
  <c r="D30" i="7" s="1"/>
  <c r="C25" i="7"/>
  <c r="C30" i="7" s="1"/>
  <c r="K6" i="7"/>
  <c r="J6" i="7"/>
  <c r="I6" i="7"/>
  <c r="H6" i="7"/>
  <c r="G6" i="7"/>
  <c r="F6" i="7"/>
  <c r="E6" i="7"/>
  <c r="D6" i="7"/>
  <c r="C6" i="7"/>
  <c r="B6" i="7"/>
  <c r="H384" i="6"/>
  <c r="G384" i="6"/>
  <c r="E384" i="6"/>
  <c r="D384" i="6"/>
  <c r="B384" i="6"/>
  <c r="H383" i="6"/>
  <c r="G383" i="6"/>
  <c r="E383" i="6"/>
  <c r="D383" i="6"/>
  <c r="B383" i="6"/>
  <c r="H382" i="6"/>
  <c r="G382" i="6"/>
  <c r="E382" i="6"/>
  <c r="D382" i="6"/>
  <c r="B382" i="6"/>
  <c r="F382" i="6" s="1"/>
  <c r="H381" i="6"/>
  <c r="G381" i="6"/>
  <c r="E381" i="6"/>
  <c r="D381" i="6"/>
  <c r="B381" i="6"/>
  <c r="H380" i="6"/>
  <c r="G380" i="6"/>
  <c r="E380" i="6"/>
  <c r="D380" i="6"/>
  <c r="B380" i="6"/>
  <c r="H379" i="6"/>
  <c r="G379" i="6"/>
  <c r="E379" i="6"/>
  <c r="D379" i="6"/>
  <c r="B379" i="6"/>
  <c r="H378" i="6"/>
  <c r="G378" i="6"/>
  <c r="E378" i="6"/>
  <c r="D378" i="6"/>
  <c r="B378" i="6"/>
  <c r="H377" i="6"/>
  <c r="G377" i="6"/>
  <c r="E377" i="6"/>
  <c r="D377" i="6"/>
  <c r="B377" i="6"/>
  <c r="H376" i="6"/>
  <c r="G376" i="6"/>
  <c r="E376" i="6"/>
  <c r="D376" i="6"/>
  <c r="B376" i="6"/>
  <c r="H375" i="6"/>
  <c r="G375" i="6"/>
  <c r="E375" i="6"/>
  <c r="D375" i="6"/>
  <c r="B375" i="6"/>
  <c r="F375" i="6" s="1"/>
  <c r="H374" i="6"/>
  <c r="G374" i="6"/>
  <c r="E374" i="6"/>
  <c r="D374" i="6"/>
  <c r="B374" i="6"/>
  <c r="H373" i="6"/>
  <c r="G373" i="6"/>
  <c r="E373" i="6"/>
  <c r="D373" i="6"/>
  <c r="B373" i="6"/>
  <c r="F373" i="6" s="1"/>
  <c r="H372" i="6"/>
  <c r="G372" i="6"/>
  <c r="E372" i="6"/>
  <c r="D372" i="6"/>
  <c r="B372" i="6"/>
  <c r="H371" i="6"/>
  <c r="G371" i="6"/>
  <c r="E371" i="6"/>
  <c r="D371" i="6"/>
  <c r="B371" i="6"/>
  <c r="H370" i="6"/>
  <c r="G370" i="6"/>
  <c r="E370" i="6"/>
  <c r="D370" i="6"/>
  <c r="B370" i="6"/>
  <c r="F370" i="6" s="1"/>
  <c r="H369" i="6"/>
  <c r="G369" i="6"/>
  <c r="E369" i="6"/>
  <c r="D369" i="6"/>
  <c r="B369" i="6"/>
  <c r="H368" i="6"/>
  <c r="G368" i="6"/>
  <c r="E368" i="6"/>
  <c r="D368" i="6"/>
  <c r="B368" i="6"/>
  <c r="H367" i="6"/>
  <c r="G367" i="6"/>
  <c r="E367" i="6"/>
  <c r="D367" i="6"/>
  <c r="B367" i="6"/>
  <c r="H366" i="6"/>
  <c r="G366" i="6"/>
  <c r="E366" i="6"/>
  <c r="D366" i="6"/>
  <c r="B366" i="6"/>
  <c r="H365" i="6"/>
  <c r="G365" i="6"/>
  <c r="E365" i="6"/>
  <c r="D365" i="6"/>
  <c r="B365" i="6"/>
  <c r="H364" i="6"/>
  <c r="G364" i="6"/>
  <c r="E364" i="6"/>
  <c r="D364" i="6"/>
  <c r="B364" i="6"/>
  <c r="H363" i="6"/>
  <c r="G363" i="6"/>
  <c r="E363" i="6"/>
  <c r="D363" i="6"/>
  <c r="B363" i="6"/>
  <c r="F363" i="6" s="1"/>
  <c r="H362" i="6"/>
  <c r="G362" i="6"/>
  <c r="E362" i="6"/>
  <c r="D362" i="6"/>
  <c r="B362" i="6"/>
  <c r="H361" i="6"/>
  <c r="G361" i="6"/>
  <c r="E361" i="6"/>
  <c r="D361" i="6"/>
  <c r="B361" i="6"/>
  <c r="F361" i="6" s="1"/>
  <c r="H360" i="6"/>
  <c r="G360" i="6"/>
  <c r="E360" i="6"/>
  <c r="D360" i="6"/>
  <c r="B360" i="6"/>
  <c r="H359" i="6"/>
  <c r="G359" i="6"/>
  <c r="E359" i="6"/>
  <c r="D359" i="6"/>
  <c r="B359" i="6"/>
  <c r="H358" i="6"/>
  <c r="G358" i="6"/>
  <c r="E358" i="6"/>
  <c r="D358" i="6"/>
  <c r="B358" i="6"/>
  <c r="F358" i="6" s="1"/>
  <c r="H357" i="6"/>
  <c r="G357" i="6"/>
  <c r="E357" i="6"/>
  <c r="D357" i="6"/>
  <c r="B357" i="6"/>
  <c r="H356" i="6"/>
  <c r="G356" i="6"/>
  <c r="E356" i="6"/>
  <c r="D356" i="6"/>
  <c r="B356" i="6"/>
  <c r="H355" i="6"/>
  <c r="G355" i="6"/>
  <c r="E355" i="6"/>
  <c r="D355" i="6"/>
  <c r="B355" i="6"/>
  <c r="H354" i="6"/>
  <c r="G354" i="6"/>
  <c r="E354" i="6"/>
  <c r="D354" i="6"/>
  <c r="B354" i="6"/>
  <c r="H353" i="6"/>
  <c r="G353" i="6"/>
  <c r="E353" i="6"/>
  <c r="D353" i="6"/>
  <c r="B353" i="6"/>
  <c r="H352" i="6"/>
  <c r="G352" i="6"/>
  <c r="E352" i="6"/>
  <c r="D352" i="6"/>
  <c r="B352" i="6"/>
  <c r="H351" i="6"/>
  <c r="G351" i="6"/>
  <c r="E351" i="6"/>
  <c r="D351" i="6"/>
  <c r="B351" i="6"/>
  <c r="F351" i="6" s="1"/>
  <c r="H350" i="6"/>
  <c r="G350" i="6"/>
  <c r="E350" i="6"/>
  <c r="D350" i="6"/>
  <c r="B350" i="6"/>
  <c r="H349" i="6"/>
  <c r="G349" i="6"/>
  <c r="E349" i="6"/>
  <c r="D349" i="6"/>
  <c r="B349" i="6"/>
  <c r="F349" i="6" s="1"/>
  <c r="H346" i="6"/>
  <c r="G346" i="6"/>
  <c r="E346" i="6"/>
  <c r="D346" i="6"/>
  <c r="B346" i="6"/>
  <c r="F346" i="6" s="1"/>
  <c r="H345" i="6"/>
  <c r="G345" i="6"/>
  <c r="E345" i="6"/>
  <c r="D345" i="6"/>
  <c r="B345" i="6"/>
  <c r="F345" i="6" s="1"/>
  <c r="H344" i="6"/>
  <c r="G344" i="6"/>
  <c r="E344" i="6"/>
  <c r="D344" i="6"/>
  <c r="B344" i="6"/>
  <c r="F344" i="6" s="1"/>
  <c r="H343" i="6"/>
  <c r="G343" i="6"/>
  <c r="E343" i="6"/>
  <c r="D343" i="6"/>
  <c r="B343" i="6"/>
  <c r="F343" i="6" s="1"/>
  <c r="H342" i="6"/>
  <c r="G342" i="6"/>
  <c r="E342" i="6"/>
  <c r="D342" i="6"/>
  <c r="B342" i="6"/>
  <c r="F342" i="6" s="1"/>
  <c r="H341" i="6"/>
  <c r="G341" i="6"/>
  <c r="E341" i="6"/>
  <c r="D341" i="6"/>
  <c r="B341" i="6"/>
  <c r="F341" i="6" s="1"/>
  <c r="H340" i="6"/>
  <c r="G340" i="6"/>
  <c r="E340" i="6"/>
  <c r="D340" i="6"/>
  <c r="B340" i="6"/>
  <c r="F340" i="6" s="1"/>
  <c r="H339" i="6"/>
  <c r="G339" i="6"/>
  <c r="E339" i="6"/>
  <c r="D339" i="6"/>
  <c r="B339" i="6"/>
  <c r="F339" i="6" s="1"/>
  <c r="H338" i="6"/>
  <c r="G338" i="6"/>
  <c r="E338" i="6"/>
  <c r="D338" i="6"/>
  <c r="B338" i="6"/>
  <c r="F338" i="6" s="1"/>
  <c r="H337" i="6"/>
  <c r="G337" i="6"/>
  <c r="E337" i="6"/>
  <c r="D337" i="6"/>
  <c r="B337" i="6"/>
  <c r="F337" i="6" s="1"/>
  <c r="H336" i="6"/>
  <c r="G336" i="6"/>
  <c r="E336" i="6"/>
  <c r="D336" i="6"/>
  <c r="B336" i="6"/>
  <c r="F336" i="6" s="1"/>
  <c r="H335" i="6"/>
  <c r="G335" i="6"/>
  <c r="E335" i="6"/>
  <c r="D335" i="6"/>
  <c r="B335" i="6"/>
  <c r="F335" i="6" s="1"/>
  <c r="H334" i="6"/>
  <c r="G334" i="6"/>
  <c r="E334" i="6"/>
  <c r="D334" i="6"/>
  <c r="B334" i="6"/>
  <c r="F334" i="6" s="1"/>
  <c r="H333" i="6"/>
  <c r="G333" i="6"/>
  <c r="E333" i="6"/>
  <c r="D333" i="6"/>
  <c r="B333" i="6"/>
  <c r="F333" i="6" s="1"/>
  <c r="H332" i="6"/>
  <c r="G332" i="6"/>
  <c r="E332" i="6"/>
  <c r="D332" i="6"/>
  <c r="B332" i="6"/>
  <c r="F332" i="6" s="1"/>
  <c r="H331" i="6"/>
  <c r="G331" i="6"/>
  <c r="E331" i="6"/>
  <c r="D331" i="6"/>
  <c r="B331" i="6"/>
  <c r="F331" i="6" s="1"/>
  <c r="P331" i="6" s="1"/>
  <c r="H330" i="6"/>
  <c r="G330" i="6"/>
  <c r="E330" i="6"/>
  <c r="D330" i="6"/>
  <c r="B330" i="6"/>
  <c r="F330" i="6" s="1"/>
  <c r="H329" i="6"/>
  <c r="G329" i="6"/>
  <c r="E329" i="6"/>
  <c r="D329" i="6"/>
  <c r="B329" i="6"/>
  <c r="F329" i="6" s="1"/>
  <c r="H328" i="6"/>
  <c r="G328" i="6"/>
  <c r="E328" i="6"/>
  <c r="D328" i="6"/>
  <c r="B328" i="6"/>
  <c r="F328" i="6" s="1"/>
  <c r="H327" i="6"/>
  <c r="G327" i="6"/>
  <c r="E327" i="6"/>
  <c r="D327" i="6"/>
  <c r="B327" i="6"/>
  <c r="F327" i="6" s="1"/>
  <c r="H326" i="6"/>
  <c r="G326" i="6"/>
  <c r="E326" i="6"/>
  <c r="D326" i="6"/>
  <c r="B326" i="6"/>
  <c r="F326" i="6" s="1"/>
  <c r="H325" i="6"/>
  <c r="G325" i="6"/>
  <c r="E325" i="6"/>
  <c r="D325" i="6"/>
  <c r="B325" i="6"/>
  <c r="F325" i="6" s="1"/>
  <c r="H324" i="6"/>
  <c r="G324" i="6"/>
  <c r="E324" i="6"/>
  <c r="D324" i="6"/>
  <c r="B324" i="6"/>
  <c r="F324" i="6" s="1"/>
  <c r="H323" i="6"/>
  <c r="G323" i="6"/>
  <c r="E323" i="6"/>
  <c r="D323" i="6"/>
  <c r="B323" i="6"/>
  <c r="F323" i="6" s="1"/>
  <c r="H322" i="6"/>
  <c r="G322" i="6"/>
  <c r="E322" i="6"/>
  <c r="D322" i="6"/>
  <c r="B322" i="6"/>
  <c r="F322" i="6" s="1"/>
  <c r="H321" i="6"/>
  <c r="G321" i="6"/>
  <c r="E321" i="6"/>
  <c r="D321" i="6"/>
  <c r="B321" i="6"/>
  <c r="F321" i="6" s="1"/>
  <c r="H320" i="6"/>
  <c r="G320" i="6"/>
  <c r="E320" i="6"/>
  <c r="D320" i="6"/>
  <c r="B320" i="6"/>
  <c r="F320" i="6" s="1"/>
  <c r="H319" i="6"/>
  <c r="G319" i="6"/>
  <c r="E319" i="6"/>
  <c r="D319" i="6"/>
  <c r="B319" i="6"/>
  <c r="F319" i="6" s="1"/>
  <c r="H318" i="6"/>
  <c r="G318" i="6"/>
  <c r="E318" i="6"/>
  <c r="D318" i="6"/>
  <c r="B318" i="6"/>
  <c r="F318" i="6" s="1"/>
  <c r="H317" i="6"/>
  <c r="G317" i="6"/>
  <c r="E317" i="6"/>
  <c r="D317" i="6"/>
  <c r="B317" i="6"/>
  <c r="F317" i="6" s="1"/>
  <c r="H316" i="6"/>
  <c r="G316" i="6"/>
  <c r="E316" i="6"/>
  <c r="D316" i="6"/>
  <c r="B316" i="6"/>
  <c r="F316" i="6" s="1"/>
  <c r="H315" i="6"/>
  <c r="G315" i="6"/>
  <c r="E315" i="6"/>
  <c r="D315" i="6"/>
  <c r="B315" i="6"/>
  <c r="F315" i="6" s="1"/>
  <c r="H314" i="6"/>
  <c r="G314" i="6"/>
  <c r="E314" i="6"/>
  <c r="D314" i="6"/>
  <c r="B314" i="6"/>
  <c r="F314" i="6" s="1"/>
  <c r="H313" i="6"/>
  <c r="G313" i="6"/>
  <c r="E313" i="6"/>
  <c r="D313" i="6"/>
  <c r="B313" i="6"/>
  <c r="F313" i="6" s="1"/>
  <c r="H312" i="6"/>
  <c r="G312" i="6"/>
  <c r="E312" i="6"/>
  <c r="D312" i="6"/>
  <c r="B312" i="6"/>
  <c r="F312" i="6" s="1"/>
  <c r="P312" i="6" s="1"/>
  <c r="H311" i="6"/>
  <c r="G311" i="6"/>
  <c r="E311" i="6"/>
  <c r="D311" i="6"/>
  <c r="B311" i="6"/>
  <c r="F311" i="6" s="1"/>
  <c r="H308" i="6"/>
  <c r="G308" i="6"/>
  <c r="E308" i="6"/>
  <c r="D308" i="6"/>
  <c r="B308" i="6"/>
  <c r="F308" i="6" s="1"/>
  <c r="H307" i="6"/>
  <c r="G307" i="6"/>
  <c r="E307" i="6"/>
  <c r="D307" i="6"/>
  <c r="B307" i="6"/>
  <c r="F307" i="6" s="1"/>
  <c r="H306" i="6"/>
  <c r="G306" i="6"/>
  <c r="E306" i="6"/>
  <c r="D306" i="6"/>
  <c r="B306" i="6"/>
  <c r="F306" i="6" s="1"/>
  <c r="H305" i="6"/>
  <c r="G305" i="6"/>
  <c r="E305" i="6"/>
  <c r="D305" i="6"/>
  <c r="B305" i="6"/>
  <c r="F305" i="6" s="1"/>
  <c r="H304" i="6"/>
  <c r="G304" i="6"/>
  <c r="E304" i="6"/>
  <c r="D304" i="6"/>
  <c r="B304" i="6"/>
  <c r="F304" i="6" s="1"/>
  <c r="H303" i="6"/>
  <c r="G303" i="6"/>
  <c r="E303" i="6"/>
  <c r="D303" i="6"/>
  <c r="B303" i="6"/>
  <c r="F303" i="6" s="1"/>
  <c r="H302" i="6"/>
  <c r="G302" i="6"/>
  <c r="E302" i="6"/>
  <c r="D302" i="6"/>
  <c r="B302" i="6"/>
  <c r="F302" i="6" s="1"/>
  <c r="H301" i="6"/>
  <c r="G301" i="6"/>
  <c r="E301" i="6"/>
  <c r="D301" i="6"/>
  <c r="B301" i="6"/>
  <c r="F301" i="6" s="1"/>
  <c r="H300" i="6"/>
  <c r="G300" i="6"/>
  <c r="E300" i="6"/>
  <c r="D300" i="6"/>
  <c r="B300" i="6"/>
  <c r="F300" i="6" s="1"/>
  <c r="H299" i="6"/>
  <c r="G299" i="6"/>
  <c r="E299" i="6"/>
  <c r="D299" i="6"/>
  <c r="B299" i="6"/>
  <c r="F299" i="6" s="1"/>
  <c r="H298" i="6"/>
  <c r="G298" i="6"/>
  <c r="E298" i="6"/>
  <c r="D298" i="6"/>
  <c r="B298" i="6"/>
  <c r="F298" i="6" s="1"/>
  <c r="H297" i="6"/>
  <c r="G297" i="6"/>
  <c r="E297" i="6"/>
  <c r="D297" i="6"/>
  <c r="B297" i="6"/>
  <c r="F297" i="6" s="1"/>
  <c r="H296" i="6"/>
  <c r="G296" i="6"/>
  <c r="E296" i="6"/>
  <c r="D296" i="6"/>
  <c r="B296" i="6"/>
  <c r="F296" i="6" s="1"/>
  <c r="H295" i="6"/>
  <c r="G295" i="6"/>
  <c r="E295" i="6"/>
  <c r="D295" i="6"/>
  <c r="B295" i="6"/>
  <c r="F295" i="6" s="1"/>
  <c r="H294" i="6"/>
  <c r="G294" i="6"/>
  <c r="E294" i="6"/>
  <c r="D294" i="6"/>
  <c r="B294" i="6"/>
  <c r="F294" i="6" s="1"/>
  <c r="P294" i="6" s="1"/>
  <c r="Q294" i="6" s="1"/>
  <c r="H293" i="6"/>
  <c r="G293" i="6"/>
  <c r="E293" i="6"/>
  <c r="D293" i="6"/>
  <c r="B293" i="6"/>
  <c r="F293" i="6" s="1"/>
  <c r="H292" i="6"/>
  <c r="G292" i="6"/>
  <c r="E292" i="6"/>
  <c r="D292" i="6"/>
  <c r="B292" i="6"/>
  <c r="F292" i="6" s="1"/>
  <c r="H291" i="6"/>
  <c r="G291" i="6"/>
  <c r="E291" i="6"/>
  <c r="D291" i="6"/>
  <c r="B291" i="6"/>
  <c r="F291" i="6" s="1"/>
  <c r="H290" i="6"/>
  <c r="G290" i="6"/>
  <c r="E290" i="6"/>
  <c r="D290" i="6"/>
  <c r="B290" i="6"/>
  <c r="F290" i="6" s="1"/>
  <c r="H289" i="6"/>
  <c r="G289" i="6"/>
  <c r="E289" i="6"/>
  <c r="D289" i="6"/>
  <c r="B289" i="6"/>
  <c r="F289" i="6" s="1"/>
  <c r="H288" i="6"/>
  <c r="G288" i="6"/>
  <c r="E288" i="6"/>
  <c r="D288" i="6"/>
  <c r="B288" i="6"/>
  <c r="F288" i="6" s="1"/>
  <c r="H287" i="6"/>
  <c r="G287" i="6"/>
  <c r="E287" i="6"/>
  <c r="D287" i="6"/>
  <c r="B287" i="6"/>
  <c r="F287" i="6" s="1"/>
  <c r="H286" i="6"/>
  <c r="G286" i="6"/>
  <c r="E286" i="6"/>
  <c r="D286" i="6"/>
  <c r="B286" i="6"/>
  <c r="F286" i="6" s="1"/>
  <c r="H285" i="6"/>
  <c r="G285" i="6"/>
  <c r="E285" i="6"/>
  <c r="D285" i="6"/>
  <c r="B285" i="6"/>
  <c r="F285" i="6" s="1"/>
  <c r="H284" i="6"/>
  <c r="G284" i="6"/>
  <c r="E284" i="6"/>
  <c r="D284" i="6"/>
  <c r="B284" i="6"/>
  <c r="F284" i="6" s="1"/>
  <c r="H283" i="6"/>
  <c r="G283" i="6"/>
  <c r="E283" i="6"/>
  <c r="D283" i="6"/>
  <c r="B283" i="6"/>
  <c r="F283" i="6" s="1"/>
  <c r="H282" i="6"/>
  <c r="G282" i="6"/>
  <c r="E282" i="6"/>
  <c r="D282" i="6"/>
  <c r="B282" i="6"/>
  <c r="F282" i="6" s="1"/>
  <c r="P282" i="6" s="1"/>
  <c r="Q282" i="6" s="1"/>
  <c r="H281" i="6"/>
  <c r="G281" i="6"/>
  <c r="E281" i="6"/>
  <c r="D281" i="6"/>
  <c r="B281" i="6"/>
  <c r="F281" i="6" s="1"/>
  <c r="P281" i="6" s="1"/>
  <c r="H280" i="6"/>
  <c r="G280" i="6"/>
  <c r="E280" i="6"/>
  <c r="D280" i="6"/>
  <c r="B280" i="6"/>
  <c r="F280" i="6" s="1"/>
  <c r="H279" i="6"/>
  <c r="G279" i="6"/>
  <c r="E279" i="6"/>
  <c r="D279" i="6"/>
  <c r="B279" i="6"/>
  <c r="F279" i="6" s="1"/>
  <c r="H278" i="6"/>
  <c r="G278" i="6"/>
  <c r="E278" i="6"/>
  <c r="D278" i="6"/>
  <c r="B278" i="6"/>
  <c r="F278" i="6" s="1"/>
  <c r="H277" i="6"/>
  <c r="G277" i="6"/>
  <c r="E277" i="6"/>
  <c r="D277" i="6"/>
  <c r="B277" i="6"/>
  <c r="F277" i="6" s="1"/>
  <c r="H276" i="6"/>
  <c r="G276" i="6"/>
  <c r="E276" i="6"/>
  <c r="D276" i="6"/>
  <c r="B276" i="6"/>
  <c r="F276" i="6" s="1"/>
  <c r="H275" i="6"/>
  <c r="G275" i="6"/>
  <c r="E275" i="6"/>
  <c r="D275" i="6"/>
  <c r="B275" i="6"/>
  <c r="F275" i="6" s="1"/>
  <c r="H274" i="6"/>
  <c r="G274" i="6"/>
  <c r="E274" i="6"/>
  <c r="D274" i="6"/>
  <c r="B274" i="6"/>
  <c r="F274" i="6" s="1"/>
  <c r="H273" i="6"/>
  <c r="G273" i="6"/>
  <c r="E273" i="6"/>
  <c r="D273" i="6"/>
  <c r="B273" i="6"/>
  <c r="F273" i="6" s="1"/>
  <c r="H270" i="6"/>
  <c r="G270" i="6"/>
  <c r="E270" i="6"/>
  <c r="D270" i="6"/>
  <c r="B270" i="6"/>
  <c r="F270" i="6" s="1"/>
  <c r="P270" i="6" s="1"/>
  <c r="H269" i="6"/>
  <c r="G269" i="6"/>
  <c r="E269" i="6"/>
  <c r="D269" i="6"/>
  <c r="B269" i="6"/>
  <c r="F269" i="6" s="1"/>
  <c r="H268" i="6"/>
  <c r="G268" i="6"/>
  <c r="E268" i="6"/>
  <c r="D268" i="6"/>
  <c r="B268" i="6"/>
  <c r="F268" i="6" s="1"/>
  <c r="H267" i="6"/>
  <c r="G267" i="6"/>
  <c r="E267" i="6"/>
  <c r="D267" i="6"/>
  <c r="B267" i="6"/>
  <c r="F267" i="6" s="1"/>
  <c r="P267" i="6" s="1"/>
  <c r="H266" i="6"/>
  <c r="G266" i="6"/>
  <c r="E266" i="6"/>
  <c r="D266" i="6"/>
  <c r="B266" i="6"/>
  <c r="F266" i="6" s="1"/>
  <c r="H265" i="6"/>
  <c r="G265" i="6"/>
  <c r="E265" i="6"/>
  <c r="D265" i="6"/>
  <c r="B265" i="6"/>
  <c r="F265" i="6" s="1"/>
  <c r="H264" i="6"/>
  <c r="G264" i="6"/>
  <c r="E264" i="6"/>
  <c r="D264" i="6"/>
  <c r="B264" i="6"/>
  <c r="F264" i="6" s="1"/>
  <c r="H263" i="6"/>
  <c r="G263" i="6"/>
  <c r="E263" i="6"/>
  <c r="D263" i="6"/>
  <c r="B263" i="6"/>
  <c r="F263" i="6" s="1"/>
  <c r="H262" i="6"/>
  <c r="G262" i="6"/>
  <c r="E262" i="6"/>
  <c r="D262" i="6"/>
  <c r="B262" i="6"/>
  <c r="F262" i="6" s="1"/>
  <c r="H261" i="6"/>
  <c r="G261" i="6"/>
  <c r="E261" i="6"/>
  <c r="D261" i="6"/>
  <c r="B261" i="6"/>
  <c r="F261" i="6" s="1"/>
  <c r="H260" i="6"/>
  <c r="G260" i="6"/>
  <c r="E260" i="6"/>
  <c r="D260" i="6"/>
  <c r="B260" i="6"/>
  <c r="F260" i="6" s="1"/>
  <c r="H259" i="6"/>
  <c r="G259" i="6"/>
  <c r="E259" i="6"/>
  <c r="D259" i="6"/>
  <c r="B259" i="6"/>
  <c r="F259" i="6" s="1"/>
  <c r="H258" i="6"/>
  <c r="G258" i="6"/>
  <c r="E258" i="6"/>
  <c r="D258" i="6"/>
  <c r="B258" i="6"/>
  <c r="F258" i="6" s="1"/>
  <c r="P258" i="6" s="1"/>
  <c r="Q258" i="6" s="1"/>
  <c r="H257" i="6"/>
  <c r="G257" i="6"/>
  <c r="E257" i="6"/>
  <c r="D257" i="6"/>
  <c r="B257" i="6"/>
  <c r="F257" i="6" s="1"/>
  <c r="H256" i="6"/>
  <c r="G256" i="6"/>
  <c r="E256" i="6"/>
  <c r="D256" i="6"/>
  <c r="B256" i="6"/>
  <c r="F256" i="6" s="1"/>
  <c r="H255" i="6"/>
  <c r="G255" i="6"/>
  <c r="E255" i="6"/>
  <c r="D255" i="6"/>
  <c r="B255" i="6"/>
  <c r="F255" i="6" s="1"/>
  <c r="H254" i="6"/>
  <c r="G254" i="6"/>
  <c r="E254" i="6"/>
  <c r="D254" i="6"/>
  <c r="B254" i="6"/>
  <c r="F254" i="6" s="1"/>
  <c r="H253" i="6"/>
  <c r="G253" i="6"/>
  <c r="E253" i="6"/>
  <c r="D253" i="6"/>
  <c r="B253" i="6"/>
  <c r="F253" i="6" s="1"/>
  <c r="P253" i="6" s="1"/>
  <c r="H252" i="6"/>
  <c r="G252" i="6"/>
  <c r="E252" i="6"/>
  <c r="D252" i="6"/>
  <c r="B252" i="6"/>
  <c r="F252" i="6" s="1"/>
  <c r="P252" i="6" s="1"/>
  <c r="H251" i="6"/>
  <c r="G251" i="6"/>
  <c r="E251" i="6"/>
  <c r="D251" i="6"/>
  <c r="B251" i="6"/>
  <c r="F251" i="6" s="1"/>
  <c r="H250" i="6"/>
  <c r="G250" i="6"/>
  <c r="E250" i="6"/>
  <c r="D250" i="6"/>
  <c r="B250" i="6"/>
  <c r="F250" i="6" s="1"/>
  <c r="H249" i="6"/>
  <c r="G249" i="6"/>
  <c r="E249" i="6"/>
  <c r="D249" i="6"/>
  <c r="B249" i="6"/>
  <c r="F249" i="6" s="1"/>
  <c r="H248" i="6"/>
  <c r="G248" i="6"/>
  <c r="E248" i="6"/>
  <c r="D248" i="6"/>
  <c r="B248" i="6"/>
  <c r="F248" i="6" s="1"/>
  <c r="H247" i="6"/>
  <c r="G247" i="6"/>
  <c r="E247" i="6"/>
  <c r="D247" i="6"/>
  <c r="B247" i="6"/>
  <c r="F247" i="6" s="1"/>
  <c r="P247" i="6" s="1"/>
  <c r="H246" i="6"/>
  <c r="G246" i="6"/>
  <c r="E246" i="6"/>
  <c r="D246" i="6"/>
  <c r="B246" i="6"/>
  <c r="F246" i="6" s="1"/>
  <c r="H245" i="6"/>
  <c r="G245" i="6"/>
  <c r="E245" i="6"/>
  <c r="D245" i="6"/>
  <c r="B245" i="6"/>
  <c r="F245" i="6" s="1"/>
  <c r="P245" i="6" s="1"/>
  <c r="Q245" i="6" s="1"/>
  <c r="H244" i="6"/>
  <c r="G244" i="6"/>
  <c r="E244" i="6"/>
  <c r="D244" i="6"/>
  <c r="B244" i="6"/>
  <c r="F244" i="6" s="1"/>
  <c r="H243" i="6"/>
  <c r="G243" i="6"/>
  <c r="E243" i="6"/>
  <c r="D243" i="6"/>
  <c r="B243" i="6"/>
  <c r="F243" i="6" s="1"/>
  <c r="P243" i="6" s="1"/>
  <c r="H242" i="6"/>
  <c r="G242" i="6"/>
  <c r="E242" i="6"/>
  <c r="D242" i="6"/>
  <c r="B242" i="6"/>
  <c r="F242" i="6" s="1"/>
  <c r="H241" i="6"/>
  <c r="G241" i="6"/>
  <c r="E241" i="6"/>
  <c r="D241" i="6"/>
  <c r="B241" i="6"/>
  <c r="F241" i="6" s="1"/>
  <c r="H240" i="6"/>
  <c r="G240" i="6"/>
  <c r="E240" i="6"/>
  <c r="D240" i="6"/>
  <c r="B240" i="6"/>
  <c r="F240" i="6" s="1"/>
  <c r="H239" i="6"/>
  <c r="G239" i="6"/>
  <c r="E239" i="6"/>
  <c r="D239" i="6"/>
  <c r="B239" i="6"/>
  <c r="F239" i="6" s="1"/>
  <c r="H238" i="6"/>
  <c r="G238" i="6"/>
  <c r="E238" i="6"/>
  <c r="D238" i="6"/>
  <c r="B238" i="6"/>
  <c r="F238" i="6" s="1"/>
  <c r="P238" i="6" s="1"/>
  <c r="H237" i="6"/>
  <c r="G237" i="6"/>
  <c r="E237" i="6"/>
  <c r="D237" i="6"/>
  <c r="B237" i="6"/>
  <c r="F237" i="6" s="1"/>
  <c r="H236" i="6"/>
  <c r="G236" i="6"/>
  <c r="E236" i="6"/>
  <c r="D236" i="6"/>
  <c r="B236" i="6"/>
  <c r="F236" i="6" s="1"/>
  <c r="H235" i="6"/>
  <c r="G235" i="6"/>
  <c r="E235" i="6"/>
  <c r="D235" i="6"/>
  <c r="B235" i="6"/>
  <c r="F235" i="6" s="1"/>
  <c r="H232" i="6"/>
  <c r="G232" i="6"/>
  <c r="E232" i="6"/>
  <c r="D232" i="6"/>
  <c r="B232" i="6"/>
  <c r="F232" i="6" s="1"/>
  <c r="P232" i="6" s="1"/>
  <c r="Q232" i="6" s="1"/>
  <c r="H231" i="6"/>
  <c r="G231" i="6"/>
  <c r="E231" i="6"/>
  <c r="D231" i="6"/>
  <c r="B231" i="6"/>
  <c r="F231" i="6" s="1"/>
  <c r="H230" i="6"/>
  <c r="G230" i="6"/>
  <c r="E230" i="6"/>
  <c r="D230" i="6"/>
  <c r="B230" i="6"/>
  <c r="F230" i="6" s="1"/>
  <c r="H229" i="6"/>
  <c r="G229" i="6"/>
  <c r="E229" i="6"/>
  <c r="D229" i="6"/>
  <c r="B229" i="6"/>
  <c r="F229" i="6" s="1"/>
  <c r="H228" i="6"/>
  <c r="G228" i="6"/>
  <c r="E228" i="6"/>
  <c r="D228" i="6"/>
  <c r="B228" i="6"/>
  <c r="F228" i="6" s="1"/>
  <c r="H227" i="6"/>
  <c r="G227" i="6"/>
  <c r="E227" i="6"/>
  <c r="D227" i="6"/>
  <c r="B227" i="6"/>
  <c r="F227" i="6" s="1"/>
  <c r="H226" i="6"/>
  <c r="G226" i="6"/>
  <c r="E226" i="6"/>
  <c r="D226" i="6"/>
  <c r="B226" i="6"/>
  <c r="F226" i="6" s="1"/>
  <c r="P226" i="6" s="1"/>
  <c r="H225" i="6"/>
  <c r="G225" i="6"/>
  <c r="E225" i="6"/>
  <c r="D225" i="6"/>
  <c r="B225" i="6"/>
  <c r="F225" i="6" s="1"/>
  <c r="H224" i="6"/>
  <c r="G224" i="6"/>
  <c r="E224" i="6"/>
  <c r="D224" i="6"/>
  <c r="B224" i="6"/>
  <c r="F224" i="6" s="1"/>
  <c r="H223" i="6"/>
  <c r="G223" i="6"/>
  <c r="E223" i="6"/>
  <c r="D223" i="6"/>
  <c r="B223" i="6"/>
  <c r="F223" i="6" s="1"/>
  <c r="H222" i="6"/>
  <c r="G222" i="6"/>
  <c r="E222" i="6"/>
  <c r="D222" i="6"/>
  <c r="B222" i="6"/>
  <c r="F222" i="6" s="1"/>
  <c r="H221" i="6"/>
  <c r="G221" i="6"/>
  <c r="E221" i="6"/>
  <c r="D221" i="6"/>
  <c r="B221" i="6"/>
  <c r="F221" i="6" s="1"/>
  <c r="H220" i="6"/>
  <c r="G220" i="6"/>
  <c r="E220" i="6"/>
  <c r="D220" i="6"/>
  <c r="B220" i="6"/>
  <c r="F220" i="6" s="1"/>
  <c r="P220" i="6" s="1"/>
  <c r="H219" i="6"/>
  <c r="G219" i="6"/>
  <c r="E219" i="6"/>
  <c r="D219" i="6"/>
  <c r="B219" i="6"/>
  <c r="F219" i="6" s="1"/>
  <c r="H218" i="6"/>
  <c r="G218" i="6"/>
  <c r="E218" i="6"/>
  <c r="D218" i="6"/>
  <c r="B218" i="6"/>
  <c r="F218" i="6" s="1"/>
  <c r="H217" i="6"/>
  <c r="G217" i="6"/>
  <c r="E217" i="6"/>
  <c r="D217" i="6"/>
  <c r="B217" i="6"/>
  <c r="F217" i="6" s="1"/>
  <c r="H216" i="6"/>
  <c r="G216" i="6"/>
  <c r="E216" i="6"/>
  <c r="D216" i="6"/>
  <c r="B216" i="6"/>
  <c r="F216" i="6" s="1"/>
  <c r="H215" i="6"/>
  <c r="G215" i="6"/>
  <c r="E215" i="6"/>
  <c r="D215" i="6"/>
  <c r="B215" i="6"/>
  <c r="F215" i="6" s="1"/>
  <c r="H214" i="6"/>
  <c r="G214" i="6"/>
  <c r="E214" i="6"/>
  <c r="D214" i="6"/>
  <c r="B214" i="6"/>
  <c r="F214" i="6" s="1"/>
  <c r="P214" i="6" s="1"/>
  <c r="H213" i="6"/>
  <c r="G213" i="6"/>
  <c r="E213" i="6"/>
  <c r="D213" i="6"/>
  <c r="B213" i="6"/>
  <c r="F213" i="6" s="1"/>
  <c r="H212" i="6"/>
  <c r="G212" i="6"/>
  <c r="E212" i="6"/>
  <c r="D212" i="6"/>
  <c r="B212" i="6"/>
  <c r="F212" i="6" s="1"/>
  <c r="H211" i="6"/>
  <c r="G211" i="6"/>
  <c r="E211" i="6"/>
  <c r="D211" i="6"/>
  <c r="B211" i="6"/>
  <c r="F211" i="6" s="1"/>
  <c r="H210" i="6"/>
  <c r="G210" i="6"/>
  <c r="E210" i="6"/>
  <c r="D210" i="6"/>
  <c r="B210" i="6"/>
  <c r="F210" i="6" s="1"/>
  <c r="H209" i="6"/>
  <c r="G209" i="6"/>
  <c r="E209" i="6"/>
  <c r="D209" i="6"/>
  <c r="B209" i="6"/>
  <c r="F209" i="6" s="1"/>
  <c r="H208" i="6"/>
  <c r="G208" i="6"/>
  <c r="E208" i="6"/>
  <c r="D208" i="6"/>
  <c r="B208" i="6"/>
  <c r="F208" i="6" s="1"/>
  <c r="P208" i="6" s="1"/>
  <c r="Q208" i="6" s="1"/>
  <c r="H207" i="6"/>
  <c r="G207" i="6"/>
  <c r="E207" i="6"/>
  <c r="D207" i="6"/>
  <c r="B207" i="6"/>
  <c r="F207" i="6" s="1"/>
  <c r="P207" i="6" s="1"/>
  <c r="H206" i="6"/>
  <c r="G206" i="6"/>
  <c r="E206" i="6"/>
  <c r="D206" i="6"/>
  <c r="B206" i="6"/>
  <c r="F206" i="6" s="1"/>
  <c r="H205" i="6"/>
  <c r="G205" i="6"/>
  <c r="E205" i="6"/>
  <c r="D205" i="6"/>
  <c r="B205" i="6"/>
  <c r="F205" i="6" s="1"/>
  <c r="P205" i="6" s="1"/>
  <c r="H204" i="6"/>
  <c r="G204" i="6"/>
  <c r="E204" i="6"/>
  <c r="D204" i="6"/>
  <c r="B204" i="6"/>
  <c r="F204" i="6" s="1"/>
  <c r="H203" i="6"/>
  <c r="G203" i="6"/>
  <c r="E203" i="6"/>
  <c r="D203" i="6"/>
  <c r="B203" i="6"/>
  <c r="F203" i="6" s="1"/>
  <c r="H202" i="6"/>
  <c r="G202" i="6"/>
  <c r="E202" i="6"/>
  <c r="D202" i="6"/>
  <c r="B202" i="6"/>
  <c r="F202" i="6" s="1"/>
  <c r="H201" i="6"/>
  <c r="G201" i="6"/>
  <c r="E201" i="6"/>
  <c r="D201" i="6"/>
  <c r="B201" i="6"/>
  <c r="F201" i="6" s="1"/>
  <c r="H200" i="6"/>
  <c r="G200" i="6"/>
  <c r="E200" i="6"/>
  <c r="D200" i="6"/>
  <c r="B200" i="6"/>
  <c r="F200" i="6" s="1"/>
  <c r="H199" i="6"/>
  <c r="G199" i="6"/>
  <c r="E199" i="6"/>
  <c r="D199" i="6"/>
  <c r="B199" i="6"/>
  <c r="F199" i="6" s="1"/>
  <c r="H198" i="6"/>
  <c r="G198" i="6"/>
  <c r="E198" i="6"/>
  <c r="D198" i="6"/>
  <c r="B198" i="6"/>
  <c r="F198" i="6" s="1"/>
  <c r="H197" i="6"/>
  <c r="G197" i="6"/>
  <c r="E197" i="6"/>
  <c r="D197" i="6"/>
  <c r="B197" i="6"/>
  <c r="F197" i="6" s="1"/>
  <c r="H194" i="6"/>
  <c r="G194" i="6"/>
  <c r="E194" i="6"/>
  <c r="D194" i="6"/>
  <c r="B194" i="6"/>
  <c r="F194" i="6" s="1"/>
  <c r="H193" i="6"/>
  <c r="G193" i="6"/>
  <c r="E193" i="6"/>
  <c r="D193" i="6"/>
  <c r="B193" i="6"/>
  <c r="F193" i="6" s="1"/>
  <c r="H192" i="6"/>
  <c r="G192" i="6"/>
  <c r="E192" i="6"/>
  <c r="D192" i="6"/>
  <c r="B192" i="6"/>
  <c r="F192" i="6" s="1"/>
  <c r="H191" i="6"/>
  <c r="G191" i="6"/>
  <c r="E191" i="6"/>
  <c r="D191" i="6"/>
  <c r="B191" i="6"/>
  <c r="F191" i="6" s="1"/>
  <c r="H190" i="6"/>
  <c r="G190" i="6"/>
  <c r="E190" i="6"/>
  <c r="D190" i="6"/>
  <c r="B190" i="6"/>
  <c r="F190" i="6" s="1"/>
  <c r="P190" i="6" s="1"/>
  <c r="H189" i="6"/>
  <c r="G189" i="6"/>
  <c r="E189" i="6"/>
  <c r="D189" i="6"/>
  <c r="B189" i="6"/>
  <c r="F189" i="6" s="1"/>
  <c r="P189" i="6" s="1"/>
  <c r="H188" i="6"/>
  <c r="G188" i="6"/>
  <c r="E188" i="6"/>
  <c r="D188" i="6"/>
  <c r="B188" i="6"/>
  <c r="F188" i="6" s="1"/>
  <c r="H187" i="6"/>
  <c r="G187" i="6"/>
  <c r="E187" i="6"/>
  <c r="D187" i="6"/>
  <c r="B187" i="6"/>
  <c r="F187" i="6" s="1"/>
  <c r="P187" i="6" s="1"/>
  <c r="Q187" i="6" s="1"/>
  <c r="H186" i="6"/>
  <c r="G186" i="6"/>
  <c r="E186" i="6"/>
  <c r="D186" i="6"/>
  <c r="B186" i="6"/>
  <c r="F186" i="6" s="1"/>
  <c r="H185" i="6"/>
  <c r="G185" i="6"/>
  <c r="E185" i="6"/>
  <c r="D185" i="6"/>
  <c r="B185" i="6"/>
  <c r="F185" i="6" s="1"/>
  <c r="P185" i="6" s="1"/>
  <c r="T185" i="6" s="1"/>
  <c r="H184" i="6"/>
  <c r="G184" i="6"/>
  <c r="E184" i="6"/>
  <c r="D184" i="6"/>
  <c r="B184" i="6"/>
  <c r="F184" i="6" s="1"/>
  <c r="H183" i="6"/>
  <c r="G183" i="6"/>
  <c r="E183" i="6"/>
  <c r="D183" i="6"/>
  <c r="B183" i="6"/>
  <c r="F183" i="6" s="1"/>
  <c r="H182" i="6"/>
  <c r="G182" i="6"/>
  <c r="E182" i="6"/>
  <c r="D182" i="6"/>
  <c r="B182" i="6"/>
  <c r="F182" i="6" s="1"/>
  <c r="H181" i="6"/>
  <c r="G181" i="6"/>
  <c r="E181" i="6"/>
  <c r="D181" i="6"/>
  <c r="B181" i="6"/>
  <c r="F181" i="6" s="1"/>
  <c r="H180" i="6"/>
  <c r="G180" i="6"/>
  <c r="E180" i="6"/>
  <c r="D180" i="6"/>
  <c r="B180" i="6"/>
  <c r="F180" i="6" s="1"/>
  <c r="H179" i="6"/>
  <c r="G179" i="6"/>
  <c r="E179" i="6"/>
  <c r="D179" i="6"/>
  <c r="B179" i="6"/>
  <c r="F179" i="6" s="1"/>
  <c r="H178" i="6"/>
  <c r="G178" i="6"/>
  <c r="E178" i="6"/>
  <c r="D178" i="6"/>
  <c r="B178" i="6"/>
  <c r="F178" i="6" s="1"/>
  <c r="P178" i="6" s="1"/>
  <c r="H177" i="6"/>
  <c r="G177" i="6"/>
  <c r="E177" i="6"/>
  <c r="D177" i="6"/>
  <c r="B177" i="6"/>
  <c r="F177" i="6" s="1"/>
  <c r="H176" i="6"/>
  <c r="G176" i="6"/>
  <c r="E176" i="6"/>
  <c r="D176" i="6"/>
  <c r="B176" i="6"/>
  <c r="F176" i="6" s="1"/>
  <c r="P176" i="6" s="1"/>
  <c r="Q176" i="6" s="1"/>
  <c r="H175" i="6"/>
  <c r="G175" i="6"/>
  <c r="E175" i="6"/>
  <c r="D175" i="6"/>
  <c r="B175" i="6"/>
  <c r="F175" i="6" s="1"/>
  <c r="P175" i="6" s="1"/>
  <c r="H174" i="6"/>
  <c r="G174" i="6"/>
  <c r="E174" i="6"/>
  <c r="D174" i="6"/>
  <c r="B174" i="6"/>
  <c r="F174" i="6" s="1"/>
  <c r="H173" i="6"/>
  <c r="G173" i="6"/>
  <c r="E173" i="6"/>
  <c r="D173" i="6"/>
  <c r="B173" i="6"/>
  <c r="F173" i="6" s="1"/>
  <c r="P173" i="6" s="1"/>
  <c r="T173" i="6" s="1"/>
  <c r="H172" i="6"/>
  <c r="G172" i="6"/>
  <c r="E172" i="6"/>
  <c r="D172" i="6"/>
  <c r="B172" i="6"/>
  <c r="F172" i="6" s="1"/>
  <c r="H171" i="6"/>
  <c r="G171" i="6"/>
  <c r="E171" i="6"/>
  <c r="D171" i="6"/>
  <c r="B171" i="6"/>
  <c r="F171" i="6" s="1"/>
  <c r="P171" i="6" s="1"/>
  <c r="H170" i="6"/>
  <c r="G170" i="6"/>
  <c r="E170" i="6"/>
  <c r="D170" i="6"/>
  <c r="B170" i="6"/>
  <c r="F170" i="6" s="1"/>
  <c r="H169" i="6"/>
  <c r="G169" i="6"/>
  <c r="E169" i="6"/>
  <c r="D169" i="6"/>
  <c r="B169" i="6"/>
  <c r="F169" i="6" s="1"/>
  <c r="H168" i="6"/>
  <c r="G168" i="6"/>
  <c r="E168" i="6"/>
  <c r="D168" i="6"/>
  <c r="B168" i="6"/>
  <c r="F168" i="6" s="1"/>
  <c r="H167" i="6"/>
  <c r="G167" i="6"/>
  <c r="E167" i="6"/>
  <c r="D167" i="6"/>
  <c r="B167" i="6"/>
  <c r="F167" i="6" s="1"/>
  <c r="H166" i="6"/>
  <c r="G166" i="6"/>
  <c r="E166" i="6"/>
  <c r="D166" i="6"/>
  <c r="B166" i="6"/>
  <c r="F166" i="6" s="1"/>
  <c r="H165" i="6"/>
  <c r="G165" i="6"/>
  <c r="E165" i="6"/>
  <c r="D165" i="6"/>
  <c r="B165" i="6"/>
  <c r="F165" i="6" s="1"/>
  <c r="P165" i="6" s="1"/>
  <c r="H164" i="6"/>
  <c r="G164" i="6"/>
  <c r="E164" i="6"/>
  <c r="D164" i="6"/>
  <c r="B164" i="6"/>
  <c r="F164" i="6" s="1"/>
  <c r="P164" i="6" s="1"/>
  <c r="H163" i="6"/>
  <c r="G163" i="6"/>
  <c r="E163" i="6"/>
  <c r="D163" i="6"/>
  <c r="B163" i="6"/>
  <c r="F163" i="6" s="1"/>
  <c r="P163" i="6" s="1"/>
  <c r="H162" i="6"/>
  <c r="G162" i="6"/>
  <c r="E162" i="6"/>
  <c r="D162" i="6"/>
  <c r="B162" i="6"/>
  <c r="F162" i="6" s="1"/>
  <c r="H161" i="6"/>
  <c r="G161" i="6"/>
  <c r="E161" i="6"/>
  <c r="D161" i="6"/>
  <c r="B161" i="6"/>
  <c r="F161" i="6" s="1"/>
  <c r="H160" i="6"/>
  <c r="G160" i="6"/>
  <c r="E160" i="6"/>
  <c r="D160" i="6"/>
  <c r="B160" i="6"/>
  <c r="F160" i="6" s="1"/>
  <c r="P160" i="6" s="1"/>
  <c r="H159" i="6"/>
  <c r="G159" i="6"/>
  <c r="E159" i="6"/>
  <c r="D159" i="6"/>
  <c r="B159" i="6"/>
  <c r="F159" i="6" s="1"/>
  <c r="P159" i="6" s="1"/>
  <c r="H156" i="6"/>
  <c r="G156" i="6"/>
  <c r="E156" i="6"/>
  <c r="D156" i="6"/>
  <c r="B156" i="6"/>
  <c r="F156" i="6" s="1"/>
  <c r="H155" i="6"/>
  <c r="G155" i="6"/>
  <c r="E155" i="6"/>
  <c r="D155" i="6"/>
  <c r="B155" i="6"/>
  <c r="F155" i="6" s="1"/>
  <c r="H154" i="6"/>
  <c r="G154" i="6"/>
  <c r="E154" i="6"/>
  <c r="D154" i="6"/>
  <c r="B154" i="6"/>
  <c r="F154" i="6" s="1"/>
  <c r="H153" i="6"/>
  <c r="G153" i="6"/>
  <c r="E153" i="6"/>
  <c r="D153" i="6"/>
  <c r="B153" i="6"/>
  <c r="F153" i="6" s="1"/>
  <c r="H152" i="6"/>
  <c r="G152" i="6"/>
  <c r="E152" i="6"/>
  <c r="D152" i="6"/>
  <c r="B152" i="6"/>
  <c r="F152" i="6" s="1"/>
  <c r="P152" i="6" s="1"/>
  <c r="H151" i="6"/>
  <c r="G151" i="6"/>
  <c r="E151" i="6"/>
  <c r="D151" i="6"/>
  <c r="B151" i="6"/>
  <c r="F151" i="6" s="1"/>
  <c r="P151" i="6" s="1"/>
  <c r="H150" i="6"/>
  <c r="G150" i="6"/>
  <c r="E150" i="6"/>
  <c r="D150" i="6"/>
  <c r="B150" i="6"/>
  <c r="F150" i="6" s="1"/>
  <c r="H149" i="6"/>
  <c r="G149" i="6"/>
  <c r="E149" i="6"/>
  <c r="D149" i="6"/>
  <c r="B149" i="6"/>
  <c r="F149" i="6" s="1"/>
  <c r="P149" i="6" s="1"/>
  <c r="H148" i="6"/>
  <c r="G148" i="6"/>
  <c r="E148" i="6"/>
  <c r="D148" i="6"/>
  <c r="B148" i="6"/>
  <c r="F148" i="6" s="1"/>
  <c r="P148" i="6" s="1"/>
  <c r="H147" i="6"/>
  <c r="G147" i="6"/>
  <c r="E147" i="6"/>
  <c r="D147" i="6"/>
  <c r="B147" i="6"/>
  <c r="F147" i="6" s="1"/>
  <c r="H146" i="6"/>
  <c r="G146" i="6"/>
  <c r="E146" i="6"/>
  <c r="D146" i="6"/>
  <c r="B146" i="6"/>
  <c r="F146" i="6" s="1"/>
  <c r="P146" i="6" s="1"/>
  <c r="Q146" i="6" s="1"/>
  <c r="H145" i="6"/>
  <c r="G145" i="6"/>
  <c r="E145" i="6"/>
  <c r="D145" i="6"/>
  <c r="B145" i="6"/>
  <c r="F145" i="6" s="1"/>
  <c r="H144" i="6"/>
  <c r="G144" i="6"/>
  <c r="E144" i="6"/>
  <c r="D144" i="6"/>
  <c r="B144" i="6"/>
  <c r="F144" i="6" s="1"/>
  <c r="H143" i="6"/>
  <c r="G143" i="6"/>
  <c r="E143" i="6"/>
  <c r="D143" i="6"/>
  <c r="B143" i="6"/>
  <c r="F143" i="6" s="1"/>
  <c r="H142" i="6"/>
  <c r="G142" i="6"/>
  <c r="E142" i="6"/>
  <c r="D142" i="6"/>
  <c r="B142" i="6"/>
  <c r="F142" i="6" s="1"/>
  <c r="S142" i="6" s="1"/>
  <c r="H141" i="6"/>
  <c r="G141" i="6"/>
  <c r="E141" i="6"/>
  <c r="D141" i="6"/>
  <c r="B141" i="6"/>
  <c r="F141" i="6" s="1"/>
  <c r="P141" i="6" s="1"/>
  <c r="Q141" i="6" s="1"/>
  <c r="H140" i="6"/>
  <c r="G140" i="6"/>
  <c r="E140" i="6"/>
  <c r="D140" i="6"/>
  <c r="B140" i="6"/>
  <c r="F140" i="6" s="1"/>
  <c r="H139" i="6"/>
  <c r="G139" i="6"/>
  <c r="E139" i="6"/>
  <c r="D139" i="6"/>
  <c r="B139" i="6"/>
  <c r="F139" i="6" s="1"/>
  <c r="H138" i="6"/>
  <c r="G138" i="6"/>
  <c r="E138" i="6"/>
  <c r="D138" i="6"/>
  <c r="B138" i="6"/>
  <c r="F138" i="6" s="1"/>
  <c r="H137" i="6"/>
  <c r="G137" i="6"/>
  <c r="E137" i="6"/>
  <c r="D137" i="6"/>
  <c r="B137" i="6"/>
  <c r="F137" i="6" s="1"/>
  <c r="H136" i="6"/>
  <c r="G136" i="6"/>
  <c r="E136" i="6"/>
  <c r="D136" i="6"/>
  <c r="B136" i="6"/>
  <c r="F136" i="6" s="1"/>
  <c r="P136" i="6" s="1"/>
  <c r="H135" i="6"/>
  <c r="G135" i="6"/>
  <c r="E135" i="6"/>
  <c r="D135" i="6"/>
  <c r="B135" i="6"/>
  <c r="F135" i="6" s="1"/>
  <c r="P135" i="6" s="1"/>
  <c r="H134" i="6"/>
  <c r="G134" i="6"/>
  <c r="E134" i="6"/>
  <c r="D134" i="6"/>
  <c r="B134" i="6"/>
  <c r="F134" i="6" s="1"/>
  <c r="H133" i="6"/>
  <c r="G133" i="6"/>
  <c r="E133" i="6"/>
  <c r="D133" i="6"/>
  <c r="B133" i="6"/>
  <c r="F133" i="6" s="1"/>
  <c r="H132" i="6"/>
  <c r="G132" i="6"/>
  <c r="E132" i="6"/>
  <c r="D132" i="6"/>
  <c r="B132" i="6"/>
  <c r="F132" i="6" s="1"/>
  <c r="H131" i="6"/>
  <c r="G131" i="6"/>
  <c r="E131" i="6"/>
  <c r="D131" i="6"/>
  <c r="B131" i="6"/>
  <c r="F131" i="6" s="1"/>
  <c r="H130" i="6"/>
  <c r="G130" i="6"/>
  <c r="E130" i="6"/>
  <c r="D130" i="6"/>
  <c r="B130" i="6"/>
  <c r="F130" i="6" s="1"/>
  <c r="P130" i="6" s="1"/>
  <c r="Q130" i="6" s="1"/>
  <c r="H129" i="6"/>
  <c r="G129" i="6"/>
  <c r="E129" i="6"/>
  <c r="D129" i="6"/>
  <c r="B129" i="6"/>
  <c r="F129" i="6" s="1"/>
  <c r="P129" i="6" s="1"/>
  <c r="Q129" i="6" s="1"/>
  <c r="H128" i="6"/>
  <c r="G128" i="6"/>
  <c r="E128" i="6"/>
  <c r="D128" i="6"/>
  <c r="B128" i="6"/>
  <c r="F128" i="6" s="1"/>
  <c r="H127" i="6"/>
  <c r="G127" i="6"/>
  <c r="E127" i="6"/>
  <c r="D127" i="6"/>
  <c r="B127" i="6"/>
  <c r="F127" i="6" s="1"/>
  <c r="H126" i="6"/>
  <c r="G126" i="6"/>
  <c r="E126" i="6"/>
  <c r="D126" i="6"/>
  <c r="B126" i="6"/>
  <c r="F126" i="6" s="1"/>
  <c r="H125" i="6"/>
  <c r="G125" i="6"/>
  <c r="E125" i="6"/>
  <c r="D125" i="6"/>
  <c r="B125" i="6"/>
  <c r="F125" i="6" s="1"/>
  <c r="H124" i="6"/>
  <c r="G124" i="6"/>
  <c r="E124" i="6"/>
  <c r="D124" i="6"/>
  <c r="B124" i="6"/>
  <c r="F124" i="6" s="1"/>
  <c r="H123" i="6"/>
  <c r="G123" i="6"/>
  <c r="E123" i="6"/>
  <c r="D123" i="6"/>
  <c r="B123" i="6"/>
  <c r="F123" i="6" s="1"/>
  <c r="H122" i="6"/>
  <c r="G122" i="6"/>
  <c r="E122" i="6"/>
  <c r="D122" i="6"/>
  <c r="B122" i="6"/>
  <c r="F122" i="6" s="1"/>
  <c r="H121" i="6"/>
  <c r="G121" i="6"/>
  <c r="E121" i="6"/>
  <c r="D121" i="6"/>
  <c r="B121" i="6"/>
  <c r="F121" i="6" s="1"/>
  <c r="P121" i="6" s="1"/>
  <c r="H118" i="6"/>
  <c r="G118" i="6"/>
  <c r="E118" i="6"/>
  <c r="D118" i="6"/>
  <c r="B118" i="6"/>
  <c r="F118" i="6" s="1"/>
  <c r="H117" i="6"/>
  <c r="G117" i="6"/>
  <c r="E117" i="6"/>
  <c r="D117" i="6"/>
  <c r="B117" i="6"/>
  <c r="F117" i="6" s="1"/>
  <c r="H116" i="6"/>
  <c r="G116" i="6"/>
  <c r="E116" i="6"/>
  <c r="D116" i="6"/>
  <c r="B116" i="6"/>
  <c r="F116" i="6" s="1"/>
  <c r="H115" i="6"/>
  <c r="G115" i="6"/>
  <c r="E115" i="6"/>
  <c r="D115" i="6"/>
  <c r="B115" i="6"/>
  <c r="F115" i="6" s="1"/>
  <c r="H114" i="6"/>
  <c r="G114" i="6"/>
  <c r="E114" i="6"/>
  <c r="D114" i="6"/>
  <c r="B114" i="6"/>
  <c r="F114" i="6" s="1"/>
  <c r="H113" i="6"/>
  <c r="G113" i="6"/>
  <c r="E113" i="6"/>
  <c r="D113" i="6"/>
  <c r="B113" i="6"/>
  <c r="F113" i="6" s="1"/>
  <c r="H112" i="6"/>
  <c r="G112" i="6"/>
  <c r="E112" i="6"/>
  <c r="D112" i="6"/>
  <c r="B112" i="6"/>
  <c r="F112" i="6" s="1"/>
  <c r="H111" i="6"/>
  <c r="G111" i="6"/>
  <c r="E111" i="6"/>
  <c r="D111" i="6"/>
  <c r="B111" i="6"/>
  <c r="F111" i="6" s="1"/>
  <c r="H110" i="6"/>
  <c r="G110" i="6"/>
  <c r="E110" i="6"/>
  <c r="D110" i="6"/>
  <c r="B110" i="6"/>
  <c r="F110" i="6" s="1"/>
  <c r="P110" i="6" s="1"/>
  <c r="H109" i="6"/>
  <c r="G109" i="6"/>
  <c r="E109" i="6"/>
  <c r="D109" i="6"/>
  <c r="B109" i="6"/>
  <c r="F109" i="6" s="1"/>
  <c r="H108" i="6"/>
  <c r="G108" i="6"/>
  <c r="E108" i="6"/>
  <c r="D108" i="6"/>
  <c r="B108" i="6"/>
  <c r="F108" i="6" s="1"/>
  <c r="H107" i="6"/>
  <c r="G107" i="6"/>
  <c r="E107" i="6"/>
  <c r="D107" i="6"/>
  <c r="B107" i="6"/>
  <c r="F107" i="6" s="1"/>
  <c r="P107" i="6" s="1"/>
  <c r="Q107" i="6" s="1"/>
  <c r="H106" i="6"/>
  <c r="G106" i="6"/>
  <c r="E106" i="6"/>
  <c r="D106" i="6"/>
  <c r="B106" i="6"/>
  <c r="F106" i="6" s="1"/>
  <c r="P106" i="6" s="1"/>
  <c r="H105" i="6"/>
  <c r="G105" i="6"/>
  <c r="E105" i="6"/>
  <c r="D105" i="6"/>
  <c r="B105" i="6"/>
  <c r="F105" i="6" s="1"/>
  <c r="H104" i="6"/>
  <c r="G104" i="6"/>
  <c r="E104" i="6"/>
  <c r="D104" i="6"/>
  <c r="B104" i="6"/>
  <c r="F104" i="6" s="1"/>
  <c r="H103" i="6"/>
  <c r="G103" i="6"/>
  <c r="E103" i="6"/>
  <c r="D103" i="6"/>
  <c r="B103" i="6"/>
  <c r="F103" i="6" s="1"/>
  <c r="H102" i="6"/>
  <c r="G102" i="6"/>
  <c r="E102" i="6"/>
  <c r="D102" i="6"/>
  <c r="B102" i="6"/>
  <c r="F102" i="6" s="1"/>
  <c r="H101" i="6"/>
  <c r="G101" i="6"/>
  <c r="E101" i="6"/>
  <c r="D101" i="6"/>
  <c r="B101" i="6"/>
  <c r="F101" i="6" s="1"/>
  <c r="H100" i="6"/>
  <c r="G100" i="6"/>
  <c r="E100" i="6"/>
  <c r="D100" i="6"/>
  <c r="B100" i="6"/>
  <c r="F100" i="6" s="1"/>
  <c r="P100" i="6" s="1"/>
  <c r="H99" i="6"/>
  <c r="G99" i="6"/>
  <c r="E99" i="6"/>
  <c r="D99" i="6"/>
  <c r="B99" i="6"/>
  <c r="F99" i="6" s="1"/>
  <c r="H98" i="6"/>
  <c r="G98" i="6"/>
  <c r="E98" i="6"/>
  <c r="D98" i="6"/>
  <c r="B98" i="6"/>
  <c r="F98" i="6" s="1"/>
  <c r="H97" i="6"/>
  <c r="G97" i="6"/>
  <c r="E97" i="6"/>
  <c r="D97" i="6"/>
  <c r="B97" i="6"/>
  <c r="F97" i="6" s="1"/>
  <c r="H96" i="6"/>
  <c r="G96" i="6"/>
  <c r="E96" i="6"/>
  <c r="D96" i="6"/>
  <c r="B96" i="6"/>
  <c r="F96" i="6" s="1"/>
  <c r="H95" i="6"/>
  <c r="G95" i="6"/>
  <c r="E95" i="6"/>
  <c r="D95" i="6"/>
  <c r="B95" i="6"/>
  <c r="F95" i="6" s="1"/>
  <c r="H94" i="6"/>
  <c r="G94" i="6"/>
  <c r="E94" i="6"/>
  <c r="D94" i="6"/>
  <c r="B94" i="6"/>
  <c r="F94" i="6" s="1"/>
  <c r="H93" i="6"/>
  <c r="G93" i="6"/>
  <c r="E93" i="6"/>
  <c r="D93" i="6"/>
  <c r="B93" i="6"/>
  <c r="F93" i="6" s="1"/>
  <c r="P93" i="6" s="1"/>
  <c r="Q93" i="6" s="1"/>
  <c r="H92" i="6"/>
  <c r="G92" i="6"/>
  <c r="E92" i="6"/>
  <c r="D92" i="6"/>
  <c r="B92" i="6"/>
  <c r="F92" i="6" s="1"/>
  <c r="P92" i="6" s="1"/>
  <c r="H91" i="6"/>
  <c r="G91" i="6"/>
  <c r="E91" i="6"/>
  <c r="D91" i="6"/>
  <c r="B91" i="6"/>
  <c r="F91" i="6" s="1"/>
  <c r="H90" i="6"/>
  <c r="G90" i="6"/>
  <c r="E90" i="6"/>
  <c r="D90" i="6"/>
  <c r="B90" i="6"/>
  <c r="F90" i="6" s="1"/>
  <c r="H89" i="6"/>
  <c r="G89" i="6"/>
  <c r="E89" i="6"/>
  <c r="D89" i="6"/>
  <c r="B89" i="6"/>
  <c r="F89" i="6" s="1"/>
  <c r="P89" i="6" s="1"/>
  <c r="H88" i="6"/>
  <c r="G88" i="6"/>
  <c r="E88" i="6"/>
  <c r="D88" i="6"/>
  <c r="B88" i="6"/>
  <c r="F88" i="6" s="1"/>
  <c r="H87" i="6"/>
  <c r="G87" i="6"/>
  <c r="E87" i="6"/>
  <c r="D87" i="6"/>
  <c r="B87" i="6"/>
  <c r="F87" i="6" s="1"/>
  <c r="H86" i="6"/>
  <c r="G86" i="6"/>
  <c r="E86" i="6"/>
  <c r="D86" i="6"/>
  <c r="B86" i="6"/>
  <c r="F86" i="6" s="1"/>
  <c r="H85" i="6"/>
  <c r="G85" i="6"/>
  <c r="E85" i="6"/>
  <c r="D85" i="6"/>
  <c r="B85" i="6"/>
  <c r="F85" i="6" s="1"/>
  <c r="H84" i="6"/>
  <c r="G84" i="6"/>
  <c r="E84" i="6"/>
  <c r="D84" i="6"/>
  <c r="B84" i="6"/>
  <c r="F84" i="6" s="1"/>
  <c r="H83" i="6"/>
  <c r="G83" i="6"/>
  <c r="E83" i="6"/>
  <c r="D83" i="6"/>
  <c r="B83" i="6"/>
  <c r="F83" i="6" s="1"/>
  <c r="P83" i="6" s="1"/>
  <c r="Q83" i="6" s="1"/>
  <c r="H80" i="6"/>
  <c r="G80" i="6"/>
  <c r="E80" i="6"/>
  <c r="D80" i="6"/>
  <c r="B80" i="6"/>
  <c r="F80" i="6" s="1"/>
  <c r="H79" i="6"/>
  <c r="G79" i="6"/>
  <c r="E79" i="6"/>
  <c r="D79" i="6"/>
  <c r="B79" i="6"/>
  <c r="F79" i="6" s="1"/>
  <c r="H78" i="6"/>
  <c r="G78" i="6"/>
  <c r="E78" i="6"/>
  <c r="D78" i="6"/>
  <c r="B78" i="6"/>
  <c r="F78" i="6" s="1"/>
  <c r="P78" i="6" s="1"/>
  <c r="Q78" i="6" s="1"/>
  <c r="H77" i="6"/>
  <c r="G77" i="6"/>
  <c r="E77" i="6"/>
  <c r="D77" i="6"/>
  <c r="B77" i="6"/>
  <c r="F77" i="6" s="1"/>
  <c r="H76" i="6"/>
  <c r="G76" i="6"/>
  <c r="E76" i="6"/>
  <c r="D76" i="6"/>
  <c r="B76" i="6"/>
  <c r="F76" i="6" s="1"/>
  <c r="H75" i="6"/>
  <c r="G75" i="6"/>
  <c r="E75" i="6"/>
  <c r="D75" i="6"/>
  <c r="B75" i="6"/>
  <c r="F75" i="6" s="1"/>
  <c r="H74" i="6"/>
  <c r="G74" i="6"/>
  <c r="E74" i="6"/>
  <c r="D74" i="6"/>
  <c r="B74" i="6"/>
  <c r="F74" i="6" s="1"/>
  <c r="H73" i="6"/>
  <c r="G73" i="6"/>
  <c r="E73" i="6"/>
  <c r="D73" i="6"/>
  <c r="B73" i="6"/>
  <c r="F73" i="6" s="1"/>
  <c r="H72" i="6"/>
  <c r="G72" i="6"/>
  <c r="E72" i="6"/>
  <c r="D72" i="6"/>
  <c r="B72" i="6"/>
  <c r="F72" i="6" s="1"/>
  <c r="H71" i="6"/>
  <c r="G71" i="6"/>
  <c r="E71" i="6"/>
  <c r="D71" i="6"/>
  <c r="B71" i="6"/>
  <c r="F71" i="6" s="1"/>
  <c r="H70" i="6"/>
  <c r="G70" i="6"/>
  <c r="E70" i="6"/>
  <c r="D70" i="6"/>
  <c r="B70" i="6"/>
  <c r="F70" i="6" s="1"/>
  <c r="P70" i="6" s="1"/>
  <c r="Q70" i="6" s="1"/>
  <c r="H69" i="6"/>
  <c r="G69" i="6"/>
  <c r="E69" i="6"/>
  <c r="D69" i="6"/>
  <c r="B69" i="6"/>
  <c r="F69" i="6" s="1"/>
  <c r="P69" i="6" s="1"/>
  <c r="H68" i="6"/>
  <c r="G68" i="6"/>
  <c r="E68" i="6"/>
  <c r="D68" i="6"/>
  <c r="B68" i="6"/>
  <c r="F68" i="6" s="1"/>
  <c r="P68" i="6" s="1"/>
  <c r="H67" i="6"/>
  <c r="G67" i="6"/>
  <c r="E67" i="6"/>
  <c r="D67" i="6"/>
  <c r="B67" i="6"/>
  <c r="F67" i="6" s="1"/>
  <c r="H66" i="6"/>
  <c r="G66" i="6"/>
  <c r="E66" i="6"/>
  <c r="D66" i="6"/>
  <c r="B66" i="6"/>
  <c r="F66" i="6" s="1"/>
  <c r="P66" i="6" s="1"/>
  <c r="H65" i="6"/>
  <c r="G65" i="6"/>
  <c r="E65" i="6"/>
  <c r="D65" i="6"/>
  <c r="B65" i="6"/>
  <c r="F65" i="6" s="1"/>
  <c r="H64" i="6"/>
  <c r="G64" i="6"/>
  <c r="E64" i="6"/>
  <c r="D64" i="6"/>
  <c r="B64" i="6"/>
  <c r="F64" i="6" s="1"/>
  <c r="H63" i="6"/>
  <c r="G63" i="6"/>
  <c r="E63" i="6"/>
  <c r="D63" i="6"/>
  <c r="B63" i="6"/>
  <c r="F63" i="6" s="1"/>
  <c r="H62" i="6"/>
  <c r="G62" i="6"/>
  <c r="E62" i="6"/>
  <c r="D62" i="6"/>
  <c r="B62" i="6"/>
  <c r="F62" i="6" s="1"/>
  <c r="H61" i="6"/>
  <c r="G61" i="6"/>
  <c r="E61" i="6"/>
  <c r="D61" i="6"/>
  <c r="B61" i="6"/>
  <c r="F61" i="6" s="1"/>
  <c r="H60" i="6"/>
  <c r="G60" i="6"/>
  <c r="E60" i="6"/>
  <c r="D60" i="6"/>
  <c r="B60" i="6"/>
  <c r="F60" i="6" s="1"/>
  <c r="H59" i="6"/>
  <c r="G59" i="6"/>
  <c r="E59" i="6"/>
  <c r="D59" i="6"/>
  <c r="B59" i="6"/>
  <c r="F59" i="6" s="1"/>
  <c r="H58" i="6"/>
  <c r="G58" i="6"/>
  <c r="E58" i="6"/>
  <c r="D58" i="6"/>
  <c r="B58" i="6"/>
  <c r="F58" i="6" s="1"/>
  <c r="P58" i="6" s="1"/>
  <c r="Q58" i="6" s="1"/>
  <c r="H57" i="6"/>
  <c r="G57" i="6"/>
  <c r="E57" i="6"/>
  <c r="D57" i="6"/>
  <c r="B57" i="6"/>
  <c r="F57" i="6" s="1"/>
  <c r="P57" i="6" s="1"/>
  <c r="H56" i="6"/>
  <c r="G56" i="6"/>
  <c r="E56" i="6"/>
  <c r="D56" i="6"/>
  <c r="B56" i="6"/>
  <c r="F56" i="6" s="1"/>
  <c r="P56" i="6" s="1"/>
  <c r="H55" i="6"/>
  <c r="G55" i="6"/>
  <c r="E55" i="6"/>
  <c r="D55" i="6"/>
  <c r="B55" i="6"/>
  <c r="F55" i="6" s="1"/>
  <c r="P55" i="6" s="1"/>
  <c r="H54" i="6"/>
  <c r="G54" i="6"/>
  <c r="E54" i="6"/>
  <c r="D54" i="6"/>
  <c r="B54" i="6"/>
  <c r="F54" i="6" s="1"/>
  <c r="H53" i="6"/>
  <c r="G53" i="6"/>
  <c r="E53" i="6"/>
  <c r="D53" i="6"/>
  <c r="B53" i="6"/>
  <c r="F53" i="6" s="1"/>
  <c r="H52" i="6"/>
  <c r="G52" i="6"/>
  <c r="E52" i="6"/>
  <c r="D52" i="6"/>
  <c r="B52" i="6"/>
  <c r="F52" i="6" s="1"/>
  <c r="H51" i="6"/>
  <c r="G51" i="6"/>
  <c r="E51" i="6"/>
  <c r="D51" i="6"/>
  <c r="B51" i="6"/>
  <c r="F51" i="6" s="1"/>
  <c r="P51" i="6" s="1"/>
  <c r="H50" i="6"/>
  <c r="G50" i="6"/>
  <c r="E50" i="6"/>
  <c r="D50" i="6"/>
  <c r="B50" i="6"/>
  <c r="F50" i="6" s="1"/>
  <c r="H49" i="6"/>
  <c r="G49" i="6"/>
  <c r="E49" i="6"/>
  <c r="D49" i="6"/>
  <c r="B49" i="6"/>
  <c r="F49" i="6" s="1"/>
  <c r="H48" i="6"/>
  <c r="G48" i="6"/>
  <c r="E48" i="6"/>
  <c r="D48" i="6"/>
  <c r="B48" i="6"/>
  <c r="F48" i="6" s="1"/>
  <c r="H47" i="6"/>
  <c r="G47" i="6"/>
  <c r="E47" i="6"/>
  <c r="D47" i="6"/>
  <c r="B47" i="6"/>
  <c r="F47" i="6" s="1"/>
  <c r="H46" i="6"/>
  <c r="G46" i="6"/>
  <c r="E46" i="6"/>
  <c r="D46" i="6"/>
  <c r="B46" i="6"/>
  <c r="F46" i="6" s="1"/>
  <c r="P46" i="6" s="1"/>
  <c r="Q46" i="6" s="1"/>
  <c r="H45" i="6"/>
  <c r="G45" i="6"/>
  <c r="E45" i="6"/>
  <c r="D45" i="6"/>
  <c r="B45" i="6"/>
  <c r="F45" i="6" s="1"/>
  <c r="P45" i="6" s="1"/>
  <c r="H42" i="6"/>
  <c r="G42" i="6"/>
  <c r="E42" i="6"/>
  <c r="D42" i="6"/>
  <c r="B42" i="6"/>
  <c r="H41" i="6"/>
  <c r="G41" i="6"/>
  <c r="E41" i="6"/>
  <c r="D41" i="6"/>
  <c r="B41" i="6"/>
  <c r="H40" i="6"/>
  <c r="G40" i="6"/>
  <c r="E40" i="6"/>
  <c r="D40" i="6"/>
  <c r="B40" i="6"/>
  <c r="H39" i="6"/>
  <c r="G39" i="6"/>
  <c r="E39" i="6"/>
  <c r="D39" i="6"/>
  <c r="B39" i="6"/>
  <c r="H38" i="6"/>
  <c r="G38" i="6"/>
  <c r="E38" i="6"/>
  <c r="D38" i="6"/>
  <c r="B38" i="6"/>
  <c r="H37" i="6"/>
  <c r="G37" i="6"/>
  <c r="E37" i="6"/>
  <c r="D37" i="6"/>
  <c r="B37" i="6"/>
  <c r="H36" i="6"/>
  <c r="G36" i="6"/>
  <c r="E36" i="6"/>
  <c r="D36" i="6"/>
  <c r="B36" i="6"/>
  <c r="H35" i="6"/>
  <c r="G35" i="6"/>
  <c r="E35" i="6"/>
  <c r="D35" i="6"/>
  <c r="B35" i="6"/>
  <c r="H34" i="6"/>
  <c r="G34" i="6"/>
  <c r="E34" i="6"/>
  <c r="D34" i="6"/>
  <c r="B34" i="6"/>
  <c r="H33" i="6"/>
  <c r="G33" i="6"/>
  <c r="E33" i="6"/>
  <c r="D33" i="6"/>
  <c r="B33" i="6"/>
  <c r="H32" i="6"/>
  <c r="G32" i="6"/>
  <c r="E32" i="6"/>
  <c r="D32" i="6"/>
  <c r="B32" i="6"/>
  <c r="H31" i="6"/>
  <c r="G31" i="6"/>
  <c r="E31" i="6"/>
  <c r="D31" i="6"/>
  <c r="B31" i="6"/>
  <c r="H30" i="6"/>
  <c r="G30" i="6"/>
  <c r="E30" i="6"/>
  <c r="D30" i="6"/>
  <c r="B30" i="6"/>
  <c r="H29" i="6"/>
  <c r="G29" i="6"/>
  <c r="E29" i="6"/>
  <c r="D29" i="6"/>
  <c r="B29" i="6"/>
  <c r="H28" i="6"/>
  <c r="G28" i="6"/>
  <c r="E28" i="6"/>
  <c r="D28" i="6"/>
  <c r="B28" i="6"/>
  <c r="H27" i="6"/>
  <c r="G27" i="6"/>
  <c r="E27" i="6"/>
  <c r="D27" i="6"/>
  <c r="B27" i="6"/>
  <c r="H26" i="6"/>
  <c r="G26" i="6"/>
  <c r="E26" i="6"/>
  <c r="D26" i="6"/>
  <c r="B26" i="6"/>
  <c r="H25" i="6"/>
  <c r="G25" i="6"/>
  <c r="E25" i="6"/>
  <c r="D25" i="6"/>
  <c r="B25" i="6"/>
  <c r="H24" i="6"/>
  <c r="G24" i="6"/>
  <c r="E24" i="6"/>
  <c r="D24" i="6"/>
  <c r="B24" i="6"/>
  <c r="H23" i="6"/>
  <c r="G23" i="6"/>
  <c r="E23" i="6"/>
  <c r="D23" i="6"/>
  <c r="B23" i="6"/>
  <c r="H22" i="6"/>
  <c r="G22" i="6"/>
  <c r="E22" i="6"/>
  <c r="D22" i="6"/>
  <c r="B22" i="6"/>
  <c r="H21" i="6"/>
  <c r="G21" i="6"/>
  <c r="E21" i="6"/>
  <c r="D21" i="6"/>
  <c r="B21" i="6"/>
  <c r="H20" i="6"/>
  <c r="G20" i="6"/>
  <c r="E20" i="6"/>
  <c r="D20" i="6"/>
  <c r="B20" i="6"/>
  <c r="H19" i="6"/>
  <c r="G19" i="6"/>
  <c r="E19" i="6"/>
  <c r="D19" i="6"/>
  <c r="B19" i="6"/>
  <c r="H18" i="6"/>
  <c r="G18" i="6"/>
  <c r="E18" i="6"/>
  <c r="D18" i="6"/>
  <c r="B18" i="6"/>
  <c r="H17" i="6"/>
  <c r="G17" i="6"/>
  <c r="E17" i="6"/>
  <c r="D17" i="6"/>
  <c r="B17" i="6"/>
  <c r="H16" i="6"/>
  <c r="G16" i="6"/>
  <c r="E16" i="6"/>
  <c r="D16" i="6"/>
  <c r="B16" i="6"/>
  <c r="H15" i="6"/>
  <c r="G15" i="6"/>
  <c r="E15" i="6"/>
  <c r="D15" i="6"/>
  <c r="B15" i="6"/>
  <c r="H14" i="6"/>
  <c r="G14" i="6"/>
  <c r="D14" i="6"/>
  <c r="B14" i="6"/>
  <c r="H13" i="6"/>
  <c r="G13" i="6"/>
  <c r="E13" i="6"/>
  <c r="D13" i="6"/>
  <c r="B13" i="6"/>
  <c r="H12" i="6"/>
  <c r="G12" i="6"/>
  <c r="E12" i="6"/>
  <c r="D12" i="6"/>
  <c r="B12" i="6"/>
  <c r="H11" i="6"/>
  <c r="G11" i="6"/>
  <c r="E11" i="6"/>
  <c r="D11" i="6"/>
  <c r="B11" i="6"/>
  <c r="H10" i="6"/>
  <c r="G10" i="6"/>
  <c r="E10" i="6"/>
  <c r="D10" i="6"/>
  <c r="B10" i="6"/>
  <c r="H9" i="6"/>
  <c r="G9" i="6"/>
  <c r="E9" i="6"/>
  <c r="D9" i="6"/>
  <c r="B9" i="6"/>
  <c r="H8" i="6"/>
  <c r="G8" i="6"/>
  <c r="E8" i="6"/>
  <c r="D8" i="6"/>
  <c r="B8" i="6"/>
  <c r="H7" i="6"/>
  <c r="G7" i="6"/>
  <c r="E7" i="6"/>
  <c r="D7" i="6"/>
  <c r="B7" i="6"/>
  <c r="I42" i="5"/>
  <c r="L67" i="2" s="1"/>
  <c r="I41" i="5"/>
  <c r="L66" i="2" s="1"/>
  <c r="I40" i="5"/>
  <c r="L65" i="2" s="1"/>
  <c r="I39" i="5"/>
  <c r="L64" i="2" s="1"/>
  <c r="I38" i="5"/>
  <c r="L63" i="2" s="1"/>
  <c r="I37" i="5"/>
  <c r="L62" i="2" s="1"/>
  <c r="I36" i="5"/>
  <c r="L61" i="2" s="1"/>
  <c r="I35" i="5"/>
  <c r="L60" i="2" s="1"/>
  <c r="I34" i="5"/>
  <c r="I33" i="5"/>
  <c r="L58" i="2" s="1"/>
  <c r="I32" i="5"/>
  <c r="L57" i="2" s="1"/>
  <c r="I31" i="5"/>
  <c r="L56" i="2" s="1"/>
  <c r="I30" i="5"/>
  <c r="L55" i="2" s="1"/>
  <c r="I29" i="5"/>
  <c r="L54" i="2" s="1"/>
  <c r="I28" i="5"/>
  <c r="L53" i="2" s="1"/>
  <c r="I27" i="5"/>
  <c r="L52" i="2" s="1"/>
  <c r="I26" i="5"/>
  <c r="L51" i="2" s="1"/>
  <c r="I25" i="5"/>
  <c r="L50" i="2" s="1"/>
  <c r="I24" i="5"/>
  <c r="L49" i="2" s="1"/>
  <c r="I23" i="5"/>
  <c r="L48" i="2" s="1"/>
  <c r="I22" i="5"/>
  <c r="L47" i="2" s="1"/>
  <c r="I21" i="5"/>
  <c r="L46" i="2" s="1"/>
  <c r="I20" i="5"/>
  <c r="L45" i="2" s="1"/>
  <c r="I19" i="5"/>
  <c r="L44" i="2" s="1"/>
  <c r="I18" i="5"/>
  <c r="L43" i="2" s="1"/>
  <c r="I17" i="5"/>
  <c r="L42" i="2" s="1"/>
  <c r="I16" i="5"/>
  <c r="L41" i="2" s="1"/>
  <c r="I15" i="5"/>
  <c r="L40" i="2" s="1"/>
  <c r="I14" i="5"/>
  <c r="L39" i="2" s="1"/>
  <c r="I13" i="5"/>
  <c r="L38" i="2" s="1"/>
  <c r="I12" i="5"/>
  <c r="L37" i="2" s="1"/>
  <c r="I11" i="5"/>
  <c r="L36" i="2" s="1"/>
  <c r="I10" i="5"/>
  <c r="L35" i="2" s="1"/>
  <c r="I9" i="5"/>
  <c r="L34" i="2" s="1"/>
  <c r="I8" i="5"/>
  <c r="L33" i="2" s="1"/>
  <c r="I7" i="5"/>
  <c r="L32" i="2" s="1"/>
  <c r="J67" i="2"/>
  <c r="I67" i="2"/>
  <c r="H67" i="2"/>
  <c r="G67" i="2"/>
  <c r="F67" i="2"/>
  <c r="E67" i="2"/>
  <c r="D67" i="2"/>
  <c r="C67" i="2"/>
  <c r="A67" i="2"/>
  <c r="J66" i="2"/>
  <c r="I66" i="2"/>
  <c r="H66" i="2"/>
  <c r="G66" i="2"/>
  <c r="F66" i="2"/>
  <c r="E66" i="2"/>
  <c r="D66" i="2"/>
  <c r="C66" i="2"/>
  <c r="A66" i="2"/>
  <c r="J65" i="2"/>
  <c r="I65" i="2"/>
  <c r="H65" i="2"/>
  <c r="G65" i="2"/>
  <c r="F65" i="2"/>
  <c r="E65" i="2"/>
  <c r="D65" i="2"/>
  <c r="C65" i="2"/>
  <c r="A65" i="2"/>
  <c r="J64" i="2"/>
  <c r="I64" i="2"/>
  <c r="H64" i="2"/>
  <c r="G64" i="2"/>
  <c r="F64" i="2"/>
  <c r="E64" i="2"/>
  <c r="D64" i="2"/>
  <c r="C64" i="2"/>
  <c r="A64" i="2"/>
  <c r="J63" i="2"/>
  <c r="I63" i="2"/>
  <c r="H63" i="2"/>
  <c r="G63" i="2"/>
  <c r="F63" i="2"/>
  <c r="E63" i="2"/>
  <c r="D63" i="2"/>
  <c r="C63" i="2"/>
  <c r="A63" i="2"/>
  <c r="J62" i="2"/>
  <c r="I62" i="2"/>
  <c r="H62" i="2"/>
  <c r="G62" i="2"/>
  <c r="F62" i="2"/>
  <c r="E62" i="2"/>
  <c r="D62" i="2"/>
  <c r="C62" i="2"/>
  <c r="A62" i="2"/>
  <c r="J61" i="2"/>
  <c r="I61" i="2"/>
  <c r="H61" i="2"/>
  <c r="G61" i="2"/>
  <c r="F61" i="2"/>
  <c r="E61" i="2"/>
  <c r="D61" i="2"/>
  <c r="C61" i="2"/>
  <c r="A61" i="2"/>
  <c r="J60" i="2"/>
  <c r="I60" i="2"/>
  <c r="H60" i="2"/>
  <c r="G60" i="2"/>
  <c r="F60" i="2"/>
  <c r="E60" i="2"/>
  <c r="D60" i="2"/>
  <c r="C60" i="2"/>
  <c r="A60" i="2"/>
  <c r="L59" i="2"/>
  <c r="J59" i="2"/>
  <c r="I59" i="2"/>
  <c r="H59" i="2"/>
  <c r="G59" i="2"/>
  <c r="F59" i="2"/>
  <c r="E59" i="2"/>
  <c r="D59" i="2"/>
  <c r="C59" i="2"/>
  <c r="A59" i="2"/>
  <c r="J58" i="2"/>
  <c r="I58" i="2"/>
  <c r="H58" i="2"/>
  <c r="G58" i="2"/>
  <c r="F58" i="2"/>
  <c r="E58" i="2"/>
  <c r="D58" i="2"/>
  <c r="C58" i="2"/>
  <c r="A58" i="2"/>
  <c r="J57" i="2"/>
  <c r="I57" i="2"/>
  <c r="H57" i="2"/>
  <c r="G57" i="2"/>
  <c r="F57" i="2"/>
  <c r="E57" i="2"/>
  <c r="D57" i="2"/>
  <c r="C57" i="2"/>
  <c r="A57" i="2"/>
  <c r="J56" i="2"/>
  <c r="I56" i="2"/>
  <c r="H56" i="2"/>
  <c r="G56" i="2"/>
  <c r="F56" i="2"/>
  <c r="E56" i="2"/>
  <c r="D56" i="2"/>
  <c r="C56" i="2"/>
  <c r="A56" i="2"/>
  <c r="J55" i="2"/>
  <c r="I55" i="2"/>
  <c r="H55" i="2"/>
  <c r="G55" i="2"/>
  <c r="F55" i="2"/>
  <c r="E55" i="2"/>
  <c r="D55" i="2"/>
  <c r="C55" i="2"/>
  <c r="A55" i="2"/>
  <c r="J54" i="2"/>
  <c r="I54" i="2"/>
  <c r="H54" i="2"/>
  <c r="G54" i="2"/>
  <c r="F54" i="2"/>
  <c r="E54" i="2"/>
  <c r="D54" i="2"/>
  <c r="C54" i="2"/>
  <c r="A54" i="2"/>
  <c r="J53" i="2"/>
  <c r="I53" i="2"/>
  <c r="H53" i="2"/>
  <c r="G53" i="2"/>
  <c r="F53" i="2"/>
  <c r="E53" i="2"/>
  <c r="D53" i="2"/>
  <c r="C53" i="2"/>
  <c r="A53" i="2"/>
  <c r="J52" i="2"/>
  <c r="I52" i="2"/>
  <c r="H52" i="2"/>
  <c r="G52" i="2"/>
  <c r="F52" i="2"/>
  <c r="E52" i="2"/>
  <c r="D52" i="2"/>
  <c r="C52" i="2"/>
  <c r="A52" i="2"/>
  <c r="J51" i="2"/>
  <c r="I51" i="2"/>
  <c r="H51" i="2"/>
  <c r="G51" i="2"/>
  <c r="F51" i="2"/>
  <c r="E51" i="2"/>
  <c r="D51" i="2"/>
  <c r="C51" i="2"/>
  <c r="A51" i="2"/>
  <c r="J50" i="2"/>
  <c r="I50" i="2"/>
  <c r="H50" i="2"/>
  <c r="G50" i="2"/>
  <c r="F50" i="2"/>
  <c r="E50" i="2"/>
  <c r="D50" i="2"/>
  <c r="C50" i="2"/>
  <c r="A50" i="2"/>
  <c r="J49" i="2"/>
  <c r="I49" i="2"/>
  <c r="H49" i="2"/>
  <c r="G49" i="2"/>
  <c r="F49" i="2"/>
  <c r="E49" i="2"/>
  <c r="D49" i="2"/>
  <c r="C49" i="2"/>
  <c r="A49" i="2"/>
  <c r="J48" i="2"/>
  <c r="I48" i="2"/>
  <c r="H48" i="2"/>
  <c r="G48" i="2"/>
  <c r="F48" i="2"/>
  <c r="E48" i="2"/>
  <c r="D48" i="2"/>
  <c r="C48" i="2"/>
  <c r="A48" i="2"/>
  <c r="J47" i="2"/>
  <c r="I47" i="2"/>
  <c r="H47" i="2"/>
  <c r="G47" i="2"/>
  <c r="F47" i="2"/>
  <c r="E47" i="2"/>
  <c r="D47" i="2"/>
  <c r="C47" i="2"/>
  <c r="A47" i="2"/>
  <c r="J46" i="2"/>
  <c r="I46" i="2"/>
  <c r="H46" i="2"/>
  <c r="G46" i="2"/>
  <c r="F46" i="2"/>
  <c r="E46" i="2"/>
  <c r="D46" i="2"/>
  <c r="C46" i="2"/>
  <c r="A46" i="2"/>
  <c r="J45" i="2"/>
  <c r="I45" i="2"/>
  <c r="H45" i="2"/>
  <c r="G45" i="2"/>
  <c r="F45" i="2"/>
  <c r="E45" i="2"/>
  <c r="D45" i="2"/>
  <c r="C45" i="2"/>
  <c r="A45" i="2"/>
  <c r="J44" i="2"/>
  <c r="I44" i="2"/>
  <c r="H44" i="2"/>
  <c r="G44" i="2"/>
  <c r="F44" i="2"/>
  <c r="E44" i="2"/>
  <c r="D44" i="2"/>
  <c r="C44" i="2"/>
  <c r="A44" i="2"/>
  <c r="J43" i="2"/>
  <c r="I43" i="2"/>
  <c r="H43" i="2"/>
  <c r="G43" i="2"/>
  <c r="F43" i="2"/>
  <c r="E43" i="2"/>
  <c r="D43" i="2"/>
  <c r="C43" i="2"/>
  <c r="A43" i="2"/>
  <c r="J42" i="2"/>
  <c r="I42" i="2"/>
  <c r="H42" i="2"/>
  <c r="G42" i="2"/>
  <c r="F42" i="2"/>
  <c r="E42" i="2"/>
  <c r="D42" i="2"/>
  <c r="C42" i="2"/>
  <c r="A42" i="2"/>
  <c r="J41" i="2"/>
  <c r="I41" i="2"/>
  <c r="H41" i="2"/>
  <c r="G41" i="2"/>
  <c r="F41" i="2"/>
  <c r="E41" i="2"/>
  <c r="D41" i="2"/>
  <c r="C41" i="2"/>
  <c r="A41" i="2"/>
  <c r="J40" i="2"/>
  <c r="I40" i="2"/>
  <c r="H40" i="2"/>
  <c r="G40" i="2"/>
  <c r="F40" i="2"/>
  <c r="E40" i="2"/>
  <c r="D40" i="2"/>
  <c r="C40" i="2"/>
  <c r="A40" i="2"/>
  <c r="J39" i="2"/>
  <c r="I39" i="2"/>
  <c r="H39" i="2"/>
  <c r="G39" i="2"/>
  <c r="F39" i="2"/>
  <c r="E39" i="2"/>
  <c r="D39" i="2"/>
  <c r="C39" i="2"/>
  <c r="A39" i="2"/>
  <c r="J38" i="2"/>
  <c r="I38" i="2"/>
  <c r="H38" i="2"/>
  <c r="G38" i="2"/>
  <c r="F38" i="2"/>
  <c r="E38" i="2"/>
  <c r="D38" i="2"/>
  <c r="C38" i="2"/>
  <c r="A38" i="2"/>
  <c r="J37" i="2"/>
  <c r="I37" i="2"/>
  <c r="H37" i="2"/>
  <c r="G37" i="2"/>
  <c r="F37" i="2"/>
  <c r="E37" i="2"/>
  <c r="D37" i="2"/>
  <c r="C37" i="2"/>
  <c r="A37" i="2"/>
  <c r="J36" i="2"/>
  <c r="I36" i="2"/>
  <c r="H36" i="2"/>
  <c r="G36" i="2"/>
  <c r="F36" i="2"/>
  <c r="E36" i="2"/>
  <c r="D36" i="2"/>
  <c r="C36" i="2"/>
  <c r="A36" i="2"/>
  <c r="J35" i="2"/>
  <c r="I35" i="2"/>
  <c r="H35" i="2"/>
  <c r="G35" i="2"/>
  <c r="F35" i="2"/>
  <c r="E35" i="2"/>
  <c r="D35" i="2"/>
  <c r="C35" i="2"/>
  <c r="A35" i="2"/>
  <c r="J34" i="2"/>
  <c r="I34" i="2"/>
  <c r="H34" i="2"/>
  <c r="G34" i="2"/>
  <c r="F34" i="2"/>
  <c r="E34" i="2"/>
  <c r="D34" i="2"/>
  <c r="C34" i="2"/>
  <c r="A34" i="2"/>
  <c r="J33" i="2"/>
  <c r="I33" i="2"/>
  <c r="H33" i="2"/>
  <c r="G33" i="2"/>
  <c r="F33" i="2"/>
  <c r="E33" i="2"/>
  <c r="D33" i="2"/>
  <c r="C33" i="2"/>
  <c r="A33" i="2"/>
  <c r="J32" i="2"/>
  <c r="I32" i="2"/>
  <c r="H32" i="2"/>
  <c r="G32" i="2"/>
  <c r="F32" i="2"/>
  <c r="E32" i="2"/>
  <c r="D32" i="2"/>
  <c r="C32" i="2"/>
  <c r="A32" i="2"/>
  <c r="K31" i="2"/>
  <c r="J31" i="2"/>
  <c r="I31" i="2"/>
  <c r="H31" i="2"/>
  <c r="G31" i="2"/>
  <c r="F31" i="2"/>
  <c r="E31" i="2"/>
  <c r="D31" i="2"/>
  <c r="C31" i="2"/>
  <c r="B31" i="2"/>
  <c r="K20" i="2"/>
  <c r="J20" i="2"/>
  <c r="I20" i="2"/>
  <c r="H20" i="2"/>
  <c r="G20" i="2"/>
  <c r="F20" i="2"/>
  <c r="E20" i="2"/>
  <c r="D20" i="2"/>
  <c r="C20" i="2"/>
  <c r="B20" i="2"/>
  <c r="A16" i="2"/>
  <c r="A15" i="2"/>
  <c r="F15" i="2" s="1"/>
  <c r="A14" i="2"/>
  <c r="G14" i="2" s="1"/>
  <c r="A13" i="2"/>
  <c r="D13" i="2" s="1"/>
  <c r="A12" i="2"/>
  <c r="L12" i="2" s="1"/>
  <c r="A11" i="2"/>
  <c r="F11" i="2" s="1"/>
  <c r="A10" i="2"/>
  <c r="L10" i="2" s="1"/>
  <c r="A9" i="2"/>
  <c r="F9" i="2" s="1"/>
  <c r="A8" i="2"/>
  <c r="D8" i="2" s="1"/>
  <c r="A7" i="2"/>
  <c r="A4" i="2"/>
  <c r="F356" i="6" l="1"/>
  <c r="F368" i="6"/>
  <c r="F380" i="6"/>
  <c r="P380" i="6" s="1"/>
  <c r="K63" i="2" s="1"/>
  <c r="F366" i="6"/>
  <c r="P366" i="6" s="1"/>
  <c r="K49" i="2" s="1"/>
  <c r="F352" i="6"/>
  <c r="S352" i="6" s="1"/>
  <c r="F364" i="6"/>
  <c r="R364" i="6" s="1"/>
  <c r="F376" i="6"/>
  <c r="S376" i="6" s="1"/>
  <c r="F354" i="6"/>
  <c r="P354" i="6" s="1"/>
  <c r="K37" i="2" s="1"/>
  <c r="F378" i="6"/>
  <c r="S378" i="6" s="1"/>
  <c r="F386" i="6"/>
  <c r="P386" i="6" s="1"/>
  <c r="K69" i="2" s="1"/>
  <c r="F371" i="6"/>
  <c r="F360" i="6"/>
  <c r="S360" i="6" s="1"/>
  <c r="F372" i="6"/>
  <c r="F384" i="6"/>
  <c r="S384" i="6" s="1"/>
  <c r="F353" i="6"/>
  <c r="P353" i="6" s="1"/>
  <c r="K36" i="2" s="1"/>
  <c r="F365" i="6"/>
  <c r="R365" i="6" s="1"/>
  <c r="F377" i="6"/>
  <c r="F381" i="6"/>
  <c r="P381" i="6" s="1"/>
  <c r="F385" i="6"/>
  <c r="R385" i="6" s="1"/>
  <c r="F350" i="6"/>
  <c r="R350" i="6" s="1"/>
  <c r="F362" i="6"/>
  <c r="P362" i="6" s="1"/>
  <c r="Q362" i="6" s="1"/>
  <c r="F374" i="6"/>
  <c r="S374" i="6" s="1"/>
  <c r="F359" i="6"/>
  <c r="S359" i="6" s="1"/>
  <c r="F383" i="6"/>
  <c r="S383" i="6" s="1"/>
  <c r="F357" i="6"/>
  <c r="F369" i="6"/>
  <c r="R369" i="6" s="1"/>
  <c r="F355" i="6"/>
  <c r="F367" i="6"/>
  <c r="R367" i="6" s="1"/>
  <c r="F379" i="6"/>
  <c r="S379" i="6" s="1"/>
  <c r="K33" i="7"/>
  <c r="G16" i="2" s="1"/>
  <c r="B11" i="2"/>
  <c r="F44" i="6"/>
  <c r="R44" i="6" s="1"/>
  <c r="C11" i="2"/>
  <c r="D11" i="2"/>
  <c r="F43" i="6"/>
  <c r="S43" i="6" s="1"/>
  <c r="L8" i="2"/>
  <c r="F21" i="6"/>
  <c r="R21" i="6" s="1"/>
  <c r="F33" i="6"/>
  <c r="S33" i="6" s="1"/>
  <c r="S97" i="6"/>
  <c r="F9" i="6"/>
  <c r="P9" i="6" s="1"/>
  <c r="T9" i="6" s="1"/>
  <c r="S90" i="6"/>
  <c r="S114" i="6"/>
  <c r="T190" i="6"/>
  <c r="S242" i="6"/>
  <c r="S380" i="6"/>
  <c r="R195" i="6"/>
  <c r="P195" i="6"/>
  <c r="Q195" i="6" s="1"/>
  <c r="S309" i="6"/>
  <c r="P309" i="6"/>
  <c r="R309" i="6"/>
  <c r="B10" i="2"/>
  <c r="R133" i="6"/>
  <c r="R209" i="6"/>
  <c r="C10" i="2"/>
  <c r="R112" i="6"/>
  <c r="T164" i="6"/>
  <c r="T252" i="6"/>
  <c r="F24" i="6"/>
  <c r="P24" i="6" s="1"/>
  <c r="Q24" i="6" s="1"/>
  <c r="F12" i="6"/>
  <c r="R12" i="6" s="1"/>
  <c r="T119" i="6"/>
  <c r="Q119" i="6"/>
  <c r="S119" i="6"/>
  <c r="L13" i="2"/>
  <c r="S195" i="6"/>
  <c r="B8" i="2"/>
  <c r="C9" i="2"/>
  <c r="D10" i="2"/>
  <c r="L11" i="2"/>
  <c r="B15" i="2"/>
  <c r="C15" i="2"/>
  <c r="B13" i="2"/>
  <c r="C14" i="2"/>
  <c r="D15" i="2"/>
  <c r="B12" i="2"/>
  <c r="C13" i="2"/>
  <c r="D14" i="2"/>
  <c r="L15" i="2"/>
  <c r="C12" i="2"/>
  <c r="L14" i="2"/>
  <c r="D12" i="2"/>
  <c r="R119" i="6"/>
  <c r="B9" i="2"/>
  <c r="C8" i="2"/>
  <c r="D9" i="2"/>
  <c r="R271" i="6"/>
  <c r="B14" i="2"/>
  <c r="L9" i="2"/>
  <c r="S347" i="6"/>
  <c r="P347" i="6"/>
  <c r="R347" i="6"/>
  <c r="Q81" i="6"/>
  <c r="T81" i="6"/>
  <c r="P233" i="6"/>
  <c r="R233" i="6"/>
  <c r="S233" i="6"/>
  <c r="S81" i="6"/>
  <c r="T271" i="6"/>
  <c r="R81" i="6"/>
  <c r="S271" i="6"/>
  <c r="S348" i="6"/>
  <c r="P348" i="6"/>
  <c r="R348" i="6"/>
  <c r="P310" i="6"/>
  <c r="R310" i="6"/>
  <c r="S310" i="6"/>
  <c r="P272" i="6"/>
  <c r="R272" i="6"/>
  <c r="S272" i="6"/>
  <c r="S234" i="6"/>
  <c r="R234" i="6"/>
  <c r="P234" i="6"/>
  <c r="P196" i="6"/>
  <c r="R196" i="6"/>
  <c r="S196" i="6"/>
  <c r="R158" i="6"/>
  <c r="S158" i="6"/>
  <c r="P158" i="6"/>
  <c r="P157" i="6"/>
  <c r="S157" i="6"/>
  <c r="R157" i="6"/>
  <c r="P120" i="6"/>
  <c r="R120" i="6"/>
  <c r="S120" i="6"/>
  <c r="P82" i="6"/>
  <c r="R82" i="6"/>
  <c r="S82" i="6"/>
  <c r="T69" i="6"/>
  <c r="T55" i="6"/>
  <c r="R67" i="6"/>
  <c r="S105" i="6"/>
  <c r="S60" i="6"/>
  <c r="R86" i="6"/>
  <c r="S74" i="6"/>
  <c r="T56" i="6"/>
  <c r="T253" i="6"/>
  <c r="S265" i="6"/>
  <c r="S201" i="6"/>
  <c r="S84" i="6"/>
  <c r="S96" i="6"/>
  <c r="S248" i="6"/>
  <c r="S276" i="6"/>
  <c r="S300" i="6"/>
  <c r="R262" i="6"/>
  <c r="R307" i="6"/>
  <c r="R321" i="6"/>
  <c r="R333" i="6"/>
  <c r="T165" i="6"/>
  <c r="S319" i="6"/>
  <c r="R91" i="6"/>
  <c r="T178" i="6"/>
  <c r="R286" i="6"/>
  <c r="R340" i="6"/>
  <c r="T160" i="6"/>
  <c r="R54" i="6"/>
  <c r="R167" i="6"/>
  <c r="R174" i="6"/>
  <c r="S338" i="6"/>
  <c r="S139" i="6"/>
  <c r="T92" i="6"/>
  <c r="S210" i="6"/>
  <c r="S298" i="6"/>
  <c r="R328" i="6"/>
  <c r="S50" i="6"/>
  <c r="R124" i="6"/>
  <c r="R266" i="6"/>
  <c r="S80" i="6"/>
  <c r="T45" i="6"/>
  <c r="R87" i="6"/>
  <c r="T152" i="6"/>
  <c r="R177" i="6"/>
  <c r="S291" i="6"/>
  <c r="S314" i="6"/>
  <c r="T57" i="6"/>
  <c r="S215" i="6"/>
  <c r="R227" i="6"/>
  <c r="S289" i="6"/>
  <c r="S326" i="6"/>
  <c r="F35" i="6"/>
  <c r="P35" i="6" s="1"/>
  <c r="T35" i="6" s="1"/>
  <c r="F36" i="6"/>
  <c r="P36" i="6" s="1"/>
  <c r="B61" i="2" s="1"/>
  <c r="R208" i="6"/>
  <c r="F27" i="6"/>
  <c r="R27" i="6" s="1"/>
  <c r="F34" i="6"/>
  <c r="S34" i="6" s="1"/>
  <c r="Q190" i="6"/>
  <c r="F20" i="6"/>
  <c r="P20" i="6" s="1"/>
  <c r="Q20" i="6" s="1"/>
  <c r="F29" i="6"/>
  <c r="P29" i="6" s="1"/>
  <c r="B54" i="2" s="1"/>
  <c r="F39" i="6"/>
  <c r="R39" i="6" s="1"/>
  <c r="R190" i="6"/>
  <c r="P215" i="6"/>
  <c r="T215" i="6" s="1"/>
  <c r="S208" i="6"/>
  <c r="F32" i="6"/>
  <c r="P32" i="6" s="1"/>
  <c r="B57" i="2" s="1"/>
  <c r="S190" i="6"/>
  <c r="F11" i="6"/>
  <c r="R11" i="6" s="1"/>
  <c r="F23" i="6"/>
  <c r="S23" i="6" s="1"/>
  <c r="F30" i="6"/>
  <c r="S30" i="6" s="1"/>
  <c r="F42" i="6"/>
  <c r="S42" i="6" s="1"/>
  <c r="F25" i="6"/>
  <c r="R25" i="6" s="1"/>
  <c r="F13" i="6"/>
  <c r="P13" i="6" s="1"/>
  <c r="Q13" i="6" s="1"/>
  <c r="F37" i="6"/>
  <c r="P37" i="6" s="1"/>
  <c r="B62" i="2" s="1"/>
  <c r="F28" i="6"/>
  <c r="P28" i="6" s="1"/>
  <c r="Q28" i="6" s="1"/>
  <c r="E28" i="7"/>
  <c r="F14" i="6"/>
  <c r="R14" i="6" s="1"/>
  <c r="F26" i="6"/>
  <c r="R26" i="6" s="1"/>
  <c r="F10" i="6"/>
  <c r="S10" i="6" s="1"/>
  <c r="F17" i="6"/>
  <c r="P17" i="6" s="1"/>
  <c r="Q17" i="6" s="1"/>
  <c r="F31" i="6"/>
  <c r="R253" i="6"/>
  <c r="F16" i="6"/>
  <c r="S16" i="6" s="1"/>
  <c r="F18" i="6"/>
  <c r="S18" i="6" s="1"/>
  <c r="R294" i="6"/>
  <c r="S303" i="6"/>
  <c r="F7" i="6"/>
  <c r="R7" i="6" s="1"/>
  <c r="F40" i="6"/>
  <c r="P40" i="6" s="1"/>
  <c r="Q40" i="6" s="1"/>
  <c r="S294" i="6"/>
  <c r="S301" i="6"/>
  <c r="S317" i="6"/>
  <c r="F19" i="6"/>
  <c r="P19" i="6" s="1"/>
  <c r="Q19" i="6" s="1"/>
  <c r="F38" i="6"/>
  <c r="P38" i="6" s="1"/>
  <c r="B63" i="2" s="1"/>
  <c r="S124" i="6"/>
  <c r="F8" i="6"/>
  <c r="S8" i="6" s="1"/>
  <c r="F15" i="6"/>
  <c r="P15" i="6" s="1"/>
  <c r="B40" i="2" s="1"/>
  <c r="F22" i="6"/>
  <c r="R22" i="6" s="1"/>
  <c r="F41" i="6"/>
  <c r="S41" i="6" s="1"/>
  <c r="S70" i="6"/>
  <c r="P265" i="6"/>
  <c r="Q265" i="6" s="1"/>
  <c r="T83" i="6"/>
  <c r="S58" i="6"/>
  <c r="S83" i="6"/>
  <c r="T107" i="6"/>
  <c r="R215" i="6"/>
  <c r="S56" i="6"/>
  <c r="S121" i="6"/>
  <c r="S130" i="6"/>
  <c r="S177" i="6"/>
  <c r="R189" i="6"/>
  <c r="T141" i="6"/>
  <c r="T58" i="6"/>
  <c r="R45" i="6"/>
  <c r="Q92" i="6"/>
  <c r="S189" i="6"/>
  <c r="S232" i="6"/>
  <c r="S270" i="6"/>
  <c r="S141" i="6"/>
  <c r="Q45" i="6"/>
  <c r="R70" i="6"/>
  <c r="R92" i="6"/>
  <c r="S209" i="6"/>
  <c r="S279" i="6"/>
  <c r="R68" i="6"/>
  <c r="S92" i="6"/>
  <c r="R106" i="6"/>
  <c r="R151" i="6"/>
  <c r="P286" i="6"/>
  <c r="T286" i="6" s="1"/>
  <c r="S68" i="6"/>
  <c r="S106" i="6"/>
  <c r="S151" i="6"/>
  <c r="R164" i="6"/>
  <c r="I29" i="7"/>
  <c r="I30" i="7"/>
  <c r="H29" i="7"/>
  <c r="C28" i="7"/>
  <c r="D28" i="7"/>
  <c r="E27" i="7"/>
  <c r="F27" i="7"/>
  <c r="J29" i="7"/>
  <c r="E30" i="7"/>
  <c r="H30" i="7"/>
  <c r="F28" i="7"/>
  <c r="H28" i="7"/>
  <c r="S308" i="6"/>
  <c r="P308" i="6"/>
  <c r="T308" i="6" s="1"/>
  <c r="P217" i="6"/>
  <c r="S217" i="6"/>
  <c r="R217" i="6"/>
  <c r="S125" i="6"/>
  <c r="R125" i="6"/>
  <c r="P125" i="6"/>
  <c r="S186" i="6"/>
  <c r="R186" i="6"/>
  <c r="P186" i="6"/>
  <c r="T186" i="6" s="1"/>
  <c r="R263" i="6"/>
  <c r="S263" i="6"/>
  <c r="T267" i="6"/>
  <c r="Q267" i="6"/>
  <c r="P322" i="6"/>
  <c r="T322" i="6" s="1"/>
  <c r="S322" i="6"/>
  <c r="S372" i="6"/>
  <c r="R372" i="6"/>
  <c r="P372" i="6"/>
  <c r="T372" i="6" s="1"/>
  <c r="P63" i="6"/>
  <c r="Q63" i="6" s="1"/>
  <c r="S63" i="6"/>
  <c r="R63" i="6"/>
  <c r="Q238" i="6"/>
  <c r="T238" i="6"/>
  <c r="T151" i="6"/>
  <c r="Q151" i="6"/>
  <c r="S288" i="6"/>
  <c r="P288" i="6"/>
  <c r="T288" i="6" s="1"/>
  <c r="R61" i="6"/>
  <c r="P61" i="6"/>
  <c r="T61" i="6" s="1"/>
  <c r="P200" i="6"/>
  <c r="Q200" i="6" s="1"/>
  <c r="R200" i="6"/>
  <c r="S336" i="6"/>
  <c r="P336" i="6"/>
  <c r="T336" i="6" s="1"/>
  <c r="S334" i="6"/>
  <c r="P334" i="6"/>
  <c r="T334" i="6" s="1"/>
  <c r="P75" i="6"/>
  <c r="Q75" i="6" s="1"/>
  <c r="R75" i="6"/>
  <c r="S75" i="6"/>
  <c r="R147" i="6"/>
  <c r="P147" i="6"/>
  <c r="T147" i="6" s="1"/>
  <c r="R255" i="6"/>
  <c r="S255" i="6"/>
  <c r="T136" i="6"/>
  <c r="Q136" i="6"/>
  <c r="T214" i="6"/>
  <c r="Q214" i="6"/>
  <c r="R221" i="6"/>
  <c r="P221" i="6"/>
  <c r="P244" i="6"/>
  <c r="Q244" i="6" s="1"/>
  <c r="S244" i="6"/>
  <c r="S357" i="6"/>
  <c r="P357" i="6"/>
  <c r="T357" i="6" s="1"/>
  <c r="R229" i="6"/>
  <c r="S229" i="6"/>
  <c r="R79" i="6"/>
  <c r="P79" i="6"/>
  <c r="T79" i="6" s="1"/>
  <c r="T220" i="6"/>
  <c r="Q220" i="6"/>
  <c r="P137" i="6"/>
  <c r="S137" i="6"/>
  <c r="R137" i="6"/>
  <c r="P295" i="6"/>
  <c r="S295" i="6"/>
  <c r="R295" i="6"/>
  <c r="Q149" i="6"/>
  <c r="T149" i="6"/>
  <c r="P73" i="6"/>
  <c r="T73" i="6" s="1"/>
  <c r="S73" i="6"/>
  <c r="T226" i="6"/>
  <c r="Q226" i="6"/>
  <c r="S296" i="6"/>
  <c r="P296" i="6"/>
  <c r="S346" i="6"/>
  <c r="P346" i="6"/>
  <c r="T346" i="6" s="1"/>
  <c r="S371" i="6"/>
  <c r="R371" i="6"/>
  <c r="P371" i="6"/>
  <c r="R49" i="6"/>
  <c r="P49" i="6"/>
  <c r="T49" i="6" s="1"/>
  <c r="S49" i="6"/>
  <c r="P283" i="6"/>
  <c r="S283" i="6"/>
  <c r="R283" i="6"/>
  <c r="R101" i="6"/>
  <c r="P101" i="6"/>
  <c r="T101" i="6" s="1"/>
  <c r="R239" i="6"/>
  <c r="P239" i="6"/>
  <c r="S239" i="6"/>
  <c r="P113" i="6"/>
  <c r="T113" i="6" s="1"/>
  <c r="R113" i="6"/>
  <c r="S200" i="6"/>
  <c r="R288" i="6"/>
  <c r="S305" i="6"/>
  <c r="S331" i="6"/>
  <c r="S343" i="6"/>
  <c r="R187" i="6"/>
  <c r="R163" i="6"/>
  <c r="T258" i="6"/>
  <c r="P305" i="6"/>
  <c r="T305" i="6" s="1"/>
  <c r="R55" i="6"/>
  <c r="R83" i="6"/>
  <c r="T208" i="6"/>
  <c r="P248" i="6"/>
  <c r="Q248" i="6" s="1"/>
  <c r="S258" i="6"/>
  <c r="P262" i="6"/>
  <c r="P319" i="6"/>
  <c r="Q319" i="6" s="1"/>
  <c r="S55" i="6"/>
  <c r="T70" i="6"/>
  <c r="P91" i="6"/>
  <c r="T91" i="6" s="1"/>
  <c r="S112" i="6"/>
  <c r="T130" i="6"/>
  <c r="S187" i="6"/>
  <c r="S238" i="6"/>
  <c r="R267" i="6"/>
  <c r="R296" i="6"/>
  <c r="T68" i="6"/>
  <c r="R141" i="6"/>
  <c r="R238" i="6"/>
  <c r="P343" i="6"/>
  <c r="T343" i="6" s="1"/>
  <c r="S61" i="6"/>
  <c r="R80" i="6"/>
  <c r="P112" i="6"/>
  <c r="T112" i="6" s="1"/>
  <c r="R136" i="6"/>
  <c r="Q165" i="6"/>
  <c r="Q178" i="6"/>
  <c r="S267" i="6"/>
  <c r="G28" i="7"/>
  <c r="T106" i="6"/>
  <c r="P54" i="6"/>
  <c r="T54" i="6" s="1"/>
  <c r="S129" i="6"/>
  <c r="S136" i="6"/>
  <c r="R165" i="6"/>
  <c r="R175" i="6"/>
  <c r="R178" i="6"/>
  <c r="R245" i="6"/>
  <c r="P266" i="6"/>
  <c r="Q266" i="6" s="1"/>
  <c r="E14" i="2"/>
  <c r="S148" i="6"/>
  <c r="E11" i="2"/>
  <c r="S46" i="6"/>
  <c r="S62" i="6"/>
  <c r="P80" i="6"/>
  <c r="T80" i="6" s="1"/>
  <c r="R129" i="6"/>
  <c r="S133" i="6"/>
  <c r="Q152" i="6"/>
  <c r="S165" i="6"/>
  <c r="S175" i="6"/>
  <c r="S178" i="6"/>
  <c r="S227" i="6"/>
  <c r="P242" i="6"/>
  <c r="S245" i="6"/>
  <c r="S286" i="6"/>
  <c r="P291" i="6"/>
  <c r="Q291" i="6" s="1"/>
  <c r="R308" i="6"/>
  <c r="R334" i="6"/>
  <c r="R346" i="6"/>
  <c r="C29" i="7"/>
  <c r="S91" i="6"/>
  <c r="F14" i="2"/>
  <c r="E8" i="2"/>
  <c r="F8" i="2"/>
  <c r="T46" i="6"/>
  <c r="R56" i="6"/>
  <c r="R93" i="6"/>
  <c r="P114" i="6"/>
  <c r="T114" i="6" s="1"/>
  <c r="P124" i="6"/>
  <c r="Q124" i="6" s="1"/>
  <c r="T129" i="6"/>
  <c r="P133" i="6"/>
  <c r="T133" i="6" s="1"/>
  <c r="R149" i="6"/>
  <c r="R152" i="6"/>
  <c r="S220" i="6"/>
  <c r="P227" i="6"/>
  <c r="T227" i="6" s="1"/>
  <c r="T245" i="6"/>
  <c r="P298" i="6"/>
  <c r="T298" i="6" s="1"/>
  <c r="P300" i="6"/>
  <c r="T300" i="6" s="1"/>
  <c r="R322" i="6"/>
  <c r="R248" i="6"/>
  <c r="S275" i="6"/>
  <c r="G11" i="2"/>
  <c r="S93" i="6"/>
  <c r="S104" i="6"/>
  <c r="R107" i="6"/>
  <c r="R114" i="6"/>
  <c r="R121" i="6"/>
  <c r="R130" i="6"/>
  <c r="S149" i="6"/>
  <c r="S152" i="6"/>
  <c r="S164" i="6"/>
  <c r="P177" i="6"/>
  <c r="T177" i="6" s="1"/>
  <c r="P209" i="6"/>
  <c r="T209" i="6" s="1"/>
  <c r="R242" i="6"/>
  <c r="S253" i="6"/>
  <c r="R265" i="6"/>
  <c r="R298" i="6"/>
  <c r="R300" i="6"/>
  <c r="P314" i="6"/>
  <c r="T314" i="6" s="1"/>
  <c r="R326" i="6"/>
  <c r="R336" i="6"/>
  <c r="C27" i="7"/>
  <c r="F29" i="7"/>
  <c r="S113" i="6"/>
  <c r="R148" i="6"/>
  <c r="T176" i="6"/>
  <c r="S163" i="6"/>
  <c r="T189" i="6"/>
  <c r="G8" i="2"/>
  <c r="S45" i="6"/>
  <c r="R58" i="6"/>
  <c r="T93" i="6"/>
  <c r="S107" i="6"/>
  <c r="R279" i="6"/>
  <c r="S282" i="6"/>
  <c r="R314" i="6"/>
  <c r="D27" i="7"/>
  <c r="G29" i="7"/>
  <c r="Q100" i="6"/>
  <c r="T100" i="6"/>
  <c r="R85" i="6"/>
  <c r="P85" i="6"/>
  <c r="S85" i="6"/>
  <c r="S143" i="6"/>
  <c r="R143" i="6"/>
  <c r="P143" i="6"/>
  <c r="R71" i="6"/>
  <c r="P71" i="6"/>
  <c r="S71" i="6"/>
  <c r="T135" i="6"/>
  <c r="Q135" i="6"/>
  <c r="R59" i="6"/>
  <c r="P59" i="6"/>
  <c r="S59" i="6"/>
  <c r="S76" i="6"/>
  <c r="R76" i="6"/>
  <c r="P76" i="6"/>
  <c r="S48" i="6"/>
  <c r="R48" i="6"/>
  <c r="P48" i="6"/>
  <c r="S116" i="6"/>
  <c r="R116" i="6"/>
  <c r="P116" i="6"/>
  <c r="S204" i="6"/>
  <c r="R204" i="6"/>
  <c r="P204" i="6"/>
  <c r="R47" i="6"/>
  <c r="P47" i="6"/>
  <c r="S47" i="6"/>
  <c r="S52" i="6"/>
  <c r="R52" i="6"/>
  <c r="P52" i="6"/>
  <c r="R99" i="6"/>
  <c r="P99" i="6"/>
  <c r="S99" i="6"/>
  <c r="S88" i="6"/>
  <c r="R88" i="6"/>
  <c r="P88" i="6"/>
  <c r="R127" i="6"/>
  <c r="P127" i="6"/>
  <c r="S127" i="6"/>
  <c r="R154" i="6"/>
  <c r="P154" i="6"/>
  <c r="S154" i="6"/>
  <c r="R102" i="6"/>
  <c r="P102" i="6"/>
  <c r="S102" i="6"/>
  <c r="S132" i="6"/>
  <c r="P132" i="6"/>
  <c r="R132" i="6"/>
  <c r="S370" i="6"/>
  <c r="R370" i="6"/>
  <c r="P370" i="6"/>
  <c r="K53" i="2" s="1"/>
  <c r="S64" i="6"/>
  <c r="R64" i="6"/>
  <c r="P64" i="6"/>
  <c r="S145" i="6"/>
  <c r="R145" i="6"/>
  <c r="P145" i="6"/>
  <c r="R180" i="6"/>
  <c r="P180" i="6"/>
  <c r="S180" i="6"/>
  <c r="S278" i="6"/>
  <c r="R278" i="6"/>
  <c r="P278" i="6"/>
  <c r="S72" i="6"/>
  <c r="R72" i="6"/>
  <c r="R213" i="6"/>
  <c r="S213" i="6"/>
  <c r="P213" i="6"/>
  <c r="P254" i="6"/>
  <c r="R254" i="6"/>
  <c r="S254" i="6"/>
  <c r="T66" i="6"/>
  <c r="Q164" i="6"/>
  <c r="S53" i="6"/>
  <c r="R53" i="6"/>
  <c r="P108" i="6"/>
  <c r="S108" i="6"/>
  <c r="R108" i="6"/>
  <c r="K12" i="2"/>
  <c r="J12" i="2"/>
  <c r="H12" i="2"/>
  <c r="I12" i="2" s="1"/>
  <c r="Q69" i="6"/>
  <c r="T243" i="6"/>
  <c r="Q243" i="6"/>
  <c r="R299" i="6"/>
  <c r="P299" i="6"/>
  <c r="S299" i="6"/>
  <c r="F10" i="2"/>
  <c r="R69" i="6"/>
  <c r="P105" i="6"/>
  <c r="S122" i="6"/>
  <c r="R122" i="6"/>
  <c r="P122" i="6"/>
  <c r="S156" i="6"/>
  <c r="R156" i="6"/>
  <c r="P156" i="6"/>
  <c r="S188" i="6"/>
  <c r="R188" i="6"/>
  <c r="Q189" i="6"/>
  <c r="P191" i="6"/>
  <c r="R191" i="6"/>
  <c r="P237" i="6"/>
  <c r="S237" i="6"/>
  <c r="R237" i="6"/>
  <c r="P249" i="6"/>
  <c r="S249" i="6"/>
  <c r="R249" i="6"/>
  <c r="Q252" i="6"/>
  <c r="S264" i="6"/>
  <c r="R264" i="6"/>
  <c r="P264" i="6"/>
  <c r="P339" i="6"/>
  <c r="R339" i="6"/>
  <c r="S339" i="6"/>
  <c r="G10" i="2"/>
  <c r="G13" i="2"/>
  <c r="P53" i="6"/>
  <c r="S57" i="6"/>
  <c r="S65" i="6"/>
  <c r="R65" i="6"/>
  <c r="P65" i="6"/>
  <c r="S69" i="6"/>
  <c r="S79" i="6"/>
  <c r="P90" i="6"/>
  <c r="T163" i="6"/>
  <c r="S183" i="6"/>
  <c r="R183" i="6"/>
  <c r="P183" i="6"/>
  <c r="S185" i="6"/>
  <c r="R185" i="6"/>
  <c r="S197" i="6"/>
  <c r="R197" i="6"/>
  <c r="P197" i="6"/>
  <c r="P199" i="6"/>
  <c r="S199" i="6"/>
  <c r="R199" i="6"/>
  <c r="R341" i="6"/>
  <c r="P341" i="6"/>
  <c r="S341" i="6"/>
  <c r="P153" i="6"/>
  <c r="R153" i="6"/>
  <c r="S153" i="6"/>
  <c r="K16" i="2"/>
  <c r="J16" i="2"/>
  <c r="S123" i="6"/>
  <c r="R123" i="6"/>
  <c r="S170" i="6"/>
  <c r="R170" i="6"/>
  <c r="P170" i="6"/>
  <c r="T205" i="6"/>
  <c r="Q205" i="6"/>
  <c r="S368" i="6"/>
  <c r="R368" i="6"/>
  <c r="P368" i="6"/>
  <c r="K51" i="2" s="1"/>
  <c r="S94" i="6"/>
  <c r="R94" i="6"/>
  <c r="P94" i="6"/>
  <c r="Q106" i="6"/>
  <c r="P211" i="6"/>
  <c r="R211" i="6"/>
  <c r="S211" i="6"/>
  <c r="S260" i="6"/>
  <c r="R260" i="6"/>
  <c r="P260" i="6"/>
  <c r="P138" i="6"/>
  <c r="S138" i="6"/>
  <c r="R138" i="6"/>
  <c r="E10" i="2"/>
  <c r="E16" i="2"/>
  <c r="S51" i="6"/>
  <c r="Q57" i="6"/>
  <c r="P72" i="6"/>
  <c r="P123" i="6"/>
  <c r="P231" i="6"/>
  <c r="S231" i="6"/>
  <c r="R231" i="6"/>
  <c r="S240" i="6"/>
  <c r="P240" i="6"/>
  <c r="R240" i="6"/>
  <c r="R329" i="6"/>
  <c r="P329" i="6"/>
  <c r="S329" i="6"/>
  <c r="F13" i="2"/>
  <c r="P50" i="6"/>
  <c r="R57" i="6"/>
  <c r="R60" i="6"/>
  <c r="S77" i="6"/>
  <c r="R77" i="6"/>
  <c r="P77" i="6"/>
  <c r="R50" i="6"/>
  <c r="S54" i="6"/>
  <c r="Q56" i="6"/>
  <c r="S67" i="6"/>
  <c r="Q68" i="6"/>
  <c r="P74" i="6"/>
  <c r="R84" i="6"/>
  <c r="P84" i="6"/>
  <c r="R105" i="6"/>
  <c r="S118" i="6"/>
  <c r="P118" i="6"/>
  <c r="R118" i="6"/>
  <c r="S134" i="6"/>
  <c r="R134" i="6"/>
  <c r="P134" i="6"/>
  <c r="Q163" i="6"/>
  <c r="S193" i="6"/>
  <c r="R193" i="6"/>
  <c r="P193" i="6"/>
  <c r="P228" i="6"/>
  <c r="R228" i="6"/>
  <c r="S228" i="6"/>
  <c r="R287" i="6"/>
  <c r="P287" i="6"/>
  <c r="S287" i="6"/>
  <c r="T89" i="6"/>
  <c r="Q89" i="6"/>
  <c r="T148" i="6"/>
  <c r="Q148" i="6"/>
  <c r="K7" i="2"/>
  <c r="J7" i="2"/>
  <c r="K13" i="2"/>
  <c r="J13" i="2"/>
  <c r="H13" i="2"/>
  <c r="I13" i="2" s="1"/>
  <c r="T78" i="6"/>
  <c r="S135" i="6"/>
  <c r="R135" i="6"/>
  <c r="Q173" i="6"/>
  <c r="S375" i="6"/>
  <c r="R375" i="6"/>
  <c r="P375" i="6"/>
  <c r="K58" i="2" s="1"/>
  <c r="S202" i="6"/>
  <c r="P202" i="6"/>
  <c r="R202" i="6"/>
  <c r="P256" i="6"/>
  <c r="S256" i="6"/>
  <c r="R256" i="6"/>
  <c r="P166" i="6"/>
  <c r="S166" i="6"/>
  <c r="R166" i="6"/>
  <c r="P290" i="6"/>
  <c r="S290" i="6"/>
  <c r="R290" i="6"/>
  <c r="E13" i="2"/>
  <c r="E9" i="2"/>
  <c r="K11" i="2"/>
  <c r="J11" i="2"/>
  <c r="H11" i="2"/>
  <c r="I11" i="2" s="1"/>
  <c r="K14" i="2"/>
  <c r="J14" i="2"/>
  <c r="H14" i="2"/>
  <c r="I14" i="2" s="1"/>
  <c r="E15" i="2"/>
  <c r="P62" i="6"/>
  <c r="R73" i="6"/>
  <c r="R78" i="6"/>
  <c r="S78" i="6"/>
  <c r="S89" i="6"/>
  <c r="R89" i="6"/>
  <c r="R90" i="6"/>
  <c r="P95" i="6"/>
  <c r="R95" i="6"/>
  <c r="S95" i="6"/>
  <c r="P96" i="6"/>
  <c r="S98" i="6"/>
  <c r="P98" i="6"/>
  <c r="R98" i="6"/>
  <c r="P104" i="6"/>
  <c r="S144" i="6"/>
  <c r="R144" i="6"/>
  <c r="P144" i="6"/>
  <c r="S169" i="6"/>
  <c r="R169" i="6"/>
  <c r="P169" i="6"/>
  <c r="S219" i="6"/>
  <c r="R219" i="6"/>
  <c r="P219" i="6"/>
  <c r="P230" i="6"/>
  <c r="S230" i="6"/>
  <c r="R230" i="6"/>
  <c r="T281" i="6"/>
  <c r="Q281" i="6"/>
  <c r="S311" i="6"/>
  <c r="R311" i="6"/>
  <c r="P311" i="6"/>
  <c r="S86" i="6"/>
  <c r="P86" i="6"/>
  <c r="T171" i="6"/>
  <c r="Q171" i="6"/>
  <c r="T51" i="6"/>
  <c r="Q51" i="6"/>
  <c r="S103" i="6"/>
  <c r="R103" i="6"/>
  <c r="P103" i="6"/>
  <c r="R109" i="6"/>
  <c r="P109" i="6"/>
  <c r="S109" i="6"/>
  <c r="S150" i="6"/>
  <c r="R150" i="6"/>
  <c r="P150" i="6"/>
  <c r="T207" i="6"/>
  <c r="Q207" i="6"/>
  <c r="T121" i="6"/>
  <c r="Q121" i="6"/>
  <c r="S161" i="6"/>
  <c r="R161" i="6"/>
  <c r="P161" i="6"/>
  <c r="K8" i="2"/>
  <c r="J8" i="2"/>
  <c r="H8" i="2"/>
  <c r="I8" i="2" s="1"/>
  <c r="E12" i="2"/>
  <c r="F12" i="2"/>
  <c r="S66" i="6"/>
  <c r="R66" i="6"/>
  <c r="R74" i="6"/>
  <c r="P87" i="6"/>
  <c r="R96" i="6"/>
  <c r="T110" i="6"/>
  <c r="Q110" i="6"/>
  <c r="P115" i="6"/>
  <c r="S115" i="6"/>
  <c r="R115" i="6"/>
  <c r="S162" i="6"/>
  <c r="R162" i="6"/>
  <c r="P162" i="6"/>
  <c r="S173" i="6"/>
  <c r="R173" i="6"/>
  <c r="S214" i="6"/>
  <c r="R214" i="6"/>
  <c r="S236" i="6"/>
  <c r="R236" i="6"/>
  <c r="P236" i="6"/>
  <c r="R244" i="6"/>
  <c r="S280" i="6"/>
  <c r="R280" i="6"/>
  <c r="P280" i="6"/>
  <c r="S285" i="6"/>
  <c r="R285" i="6"/>
  <c r="P285" i="6"/>
  <c r="S100" i="6"/>
  <c r="R100" i="6"/>
  <c r="P223" i="6"/>
  <c r="R223" i="6"/>
  <c r="S223" i="6"/>
  <c r="K10" i="2"/>
  <c r="J10" i="2"/>
  <c r="H10" i="2"/>
  <c r="I10" i="2" s="1"/>
  <c r="S111" i="6"/>
  <c r="R111" i="6"/>
  <c r="P111" i="6"/>
  <c r="P126" i="6"/>
  <c r="S126" i="6"/>
  <c r="R126" i="6"/>
  <c r="S373" i="6"/>
  <c r="R373" i="6"/>
  <c r="P373" i="6"/>
  <c r="K56" i="2" s="1"/>
  <c r="Q270" i="6"/>
  <c r="T270" i="6"/>
  <c r="R51" i="6"/>
  <c r="Q66" i="6"/>
  <c r="P140" i="6"/>
  <c r="S140" i="6"/>
  <c r="R140" i="6"/>
  <c r="K9" i="2"/>
  <c r="J9" i="2"/>
  <c r="H9" i="2"/>
  <c r="I9" i="2" s="1"/>
  <c r="K15" i="2"/>
  <c r="J15" i="2"/>
  <c r="H15" i="2"/>
  <c r="I15" i="2" s="1"/>
  <c r="P60" i="6"/>
  <c r="T159" i="6"/>
  <c r="Q159" i="6"/>
  <c r="G9" i="2"/>
  <c r="G12" i="2"/>
  <c r="G15" i="2"/>
  <c r="R46" i="6"/>
  <c r="Q55" i="6"/>
  <c r="R62" i="6"/>
  <c r="P67" i="6"/>
  <c r="S87" i="6"/>
  <c r="R104" i="6"/>
  <c r="S131" i="6"/>
  <c r="R131" i="6"/>
  <c r="P131" i="6"/>
  <c r="T146" i="6"/>
  <c r="S182" i="6"/>
  <c r="R182" i="6"/>
  <c r="P182" i="6"/>
  <c r="Q185" i="6"/>
  <c r="P188" i="6"/>
  <c r="S191" i="6"/>
  <c r="S212" i="6"/>
  <c r="R212" i="6"/>
  <c r="P212" i="6"/>
  <c r="P216" i="6"/>
  <c r="S216" i="6"/>
  <c r="R216" i="6"/>
  <c r="P257" i="6"/>
  <c r="S257" i="6"/>
  <c r="R257" i="6"/>
  <c r="R261" i="6"/>
  <c r="P261" i="6"/>
  <c r="S261" i="6"/>
  <c r="P302" i="6"/>
  <c r="S302" i="6"/>
  <c r="R302" i="6"/>
  <c r="S323" i="6"/>
  <c r="R323" i="6"/>
  <c r="P323" i="6"/>
  <c r="S304" i="6"/>
  <c r="R304" i="6"/>
  <c r="P304" i="6"/>
  <c r="R142" i="6"/>
  <c r="P142" i="6"/>
  <c r="Q160" i="6"/>
  <c r="S172" i="6"/>
  <c r="R172" i="6"/>
  <c r="P172" i="6"/>
  <c r="S184" i="6"/>
  <c r="R184" i="6"/>
  <c r="P184" i="6"/>
  <c r="R192" i="6"/>
  <c r="P192" i="6"/>
  <c r="S192" i="6"/>
  <c r="S194" i="6"/>
  <c r="R194" i="6"/>
  <c r="P194" i="6"/>
  <c r="R225" i="6"/>
  <c r="S225" i="6"/>
  <c r="P225" i="6"/>
  <c r="R246" i="6"/>
  <c r="S246" i="6"/>
  <c r="P246" i="6"/>
  <c r="R251" i="6"/>
  <c r="S251" i="6"/>
  <c r="P251" i="6"/>
  <c r="T282" i="6"/>
  <c r="R282" i="6"/>
  <c r="S293" i="6"/>
  <c r="R293" i="6"/>
  <c r="P293" i="6"/>
  <c r="S318" i="6"/>
  <c r="R318" i="6"/>
  <c r="P318" i="6"/>
  <c r="S320" i="6"/>
  <c r="R320" i="6"/>
  <c r="P320" i="6"/>
  <c r="R168" i="6"/>
  <c r="P168" i="6"/>
  <c r="R201" i="6"/>
  <c r="P201" i="6"/>
  <c r="T247" i="6"/>
  <c r="Q247" i="6"/>
  <c r="S306" i="6"/>
  <c r="R306" i="6"/>
  <c r="P306" i="6"/>
  <c r="S101" i="6"/>
  <c r="P128" i="6"/>
  <c r="S128" i="6"/>
  <c r="R128" i="6"/>
  <c r="S155" i="6"/>
  <c r="R155" i="6"/>
  <c r="P155" i="6"/>
  <c r="S159" i="6"/>
  <c r="R159" i="6"/>
  <c r="S273" i="6"/>
  <c r="R273" i="6"/>
  <c r="P273" i="6"/>
  <c r="P167" i="6"/>
  <c r="S167" i="6"/>
  <c r="S168" i="6"/>
  <c r="S176" i="6"/>
  <c r="R176" i="6"/>
  <c r="S203" i="6"/>
  <c r="R203" i="6"/>
  <c r="P203" i="6"/>
  <c r="S205" i="6"/>
  <c r="R205" i="6"/>
  <c r="S243" i="6"/>
  <c r="R243" i="6"/>
  <c r="S259" i="6"/>
  <c r="R259" i="6"/>
  <c r="P259" i="6"/>
  <c r="P269" i="6"/>
  <c r="S269" i="6"/>
  <c r="R269" i="6"/>
  <c r="R97" i="6"/>
  <c r="P97" i="6"/>
  <c r="S110" i="6"/>
  <c r="R110" i="6"/>
  <c r="R117" i="6"/>
  <c r="P117" i="6"/>
  <c r="S117" i="6"/>
  <c r="R139" i="6"/>
  <c r="P139" i="6"/>
  <c r="S146" i="6"/>
  <c r="R146" i="6"/>
  <c r="S171" i="6"/>
  <c r="R171" i="6"/>
  <c r="P179" i="6"/>
  <c r="S179" i="6"/>
  <c r="R179" i="6"/>
  <c r="S181" i="6"/>
  <c r="R181" i="6"/>
  <c r="P181" i="6"/>
  <c r="S207" i="6"/>
  <c r="R207" i="6"/>
  <c r="P210" i="6"/>
  <c r="R210" i="6"/>
  <c r="S222" i="6"/>
  <c r="R222" i="6"/>
  <c r="P222" i="6"/>
  <c r="S235" i="6"/>
  <c r="R235" i="6"/>
  <c r="P235" i="6"/>
  <c r="P316" i="6"/>
  <c r="S316" i="6"/>
  <c r="R316" i="6"/>
  <c r="S198" i="6"/>
  <c r="R198" i="6"/>
  <c r="S206" i="6"/>
  <c r="R206" i="6"/>
  <c r="S174" i="6"/>
  <c r="T175" i="6"/>
  <c r="P268" i="6"/>
  <c r="S268" i="6"/>
  <c r="R268" i="6"/>
  <c r="P277" i="6"/>
  <c r="R277" i="6"/>
  <c r="S277" i="6"/>
  <c r="S297" i="6"/>
  <c r="R297" i="6"/>
  <c r="P297" i="6"/>
  <c r="T312" i="6"/>
  <c r="Q312" i="6"/>
  <c r="S160" i="6"/>
  <c r="R160" i="6"/>
  <c r="Q175" i="6"/>
  <c r="T187" i="6"/>
  <c r="Q253" i="6"/>
  <c r="S274" i="6"/>
  <c r="R274" i="6"/>
  <c r="P274" i="6"/>
  <c r="R284" i="6"/>
  <c r="S284" i="6"/>
  <c r="P284" i="6"/>
  <c r="S307" i="6"/>
  <c r="P307" i="6"/>
  <c r="S313" i="6"/>
  <c r="R313" i="6"/>
  <c r="P313" i="6"/>
  <c r="P315" i="6"/>
  <c r="R315" i="6"/>
  <c r="S315" i="6"/>
  <c r="S147" i="6"/>
  <c r="P198" i="6"/>
  <c r="P206" i="6"/>
  <c r="P218" i="6"/>
  <c r="S218" i="6"/>
  <c r="R218" i="6"/>
  <c r="S224" i="6"/>
  <c r="R224" i="6"/>
  <c r="P224" i="6"/>
  <c r="S226" i="6"/>
  <c r="R226" i="6"/>
  <c r="S250" i="6"/>
  <c r="R250" i="6"/>
  <c r="P250" i="6"/>
  <c r="S252" i="6"/>
  <c r="R252" i="6"/>
  <c r="P359" i="6"/>
  <c r="R359" i="6"/>
  <c r="P174" i="6"/>
  <c r="T232" i="6"/>
  <c r="S241" i="6"/>
  <c r="R241" i="6"/>
  <c r="P241" i="6"/>
  <c r="S247" i="6"/>
  <c r="R247" i="6"/>
  <c r="S281" i="6"/>
  <c r="R281" i="6"/>
  <c r="S325" i="6"/>
  <c r="R325" i="6"/>
  <c r="P325" i="6"/>
  <c r="P327" i="6"/>
  <c r="R327" i="6"/>
  <c r="S327" i="6"/>
  <c r="S363" i="6"/>
  <c r="R363" i="6"/>
  <c r="P363" i="6"/>
  <c r="K46" i="2" s="1"/>
  <c r="S292" i="6"/>
  <c r="R292" i="6"/>
  <c r="S324" i="6"/>
  <c r="R324" i="6"/>
  <c r="S356" i="6"/>
  <c r="R356" i="6"/>
  <c r="P356" i="6"/>
  <c r="K39" i="2" s="1"/>
  <c r="P301" i="6"/>
  <c r="R301" i="6"/>
  <c r="R317" i="6"/>
  <c r="P317" i="6"/>
  <c r="S345" i="6"/>
  <c r="P345" i="6"/>
  <c r="S358" i="6"/>
  <c r="R358" i="6"/>
  <c r="P358" i="6"/>
  <c r="K41" i="2" s="1"/>
  <c r="S361" i="6"/>
  <c r="R361" i="6"/>
  <c r="P361" i="6"/>
  <c r="K44" i="2" s="1"/>
  <c r="S382" i="6"/>
  <c r="R382" i="6"/>
  <c r="P382" i="6"/>
  <c r="K65" i="2" s="1"/>
  <c r="S266" i="6"/>
  <c r="S333" i="6"/>
  <c r="P333" i="6"/>
  <c r="S351" i="6"/>
  <c r="R351" i="6"/>
  <c r="P351" i="6"/>
  <c r="K34" i="2" s="1"/>
  <c r="P229" i="6"/>
  <c r="R232" i="6"/>
  <c r="P255" i="6"/>
  <c r="R258" i="6"/>
  <c r="R270" i="6"/>
  <c r="S312" i="6"/>
  <c r="R312" i="6"/>
  <c r="S342" i="6"/>
  <c r="R342" i="6"/>
  <c r="P342" i="6"/>
  <c r="S262" i="6"/>
  <c r="P263" i="6"/>
  <c r="P276" i="6"/>
  <c r="P289" i="6"/>
  <c r="R289" i="6"/>
  <c r="R303" i="6"/>
  <c r="P303" i="6"/>
  <c r="S330" i="6"/>
  <c r="R330" i="6"/>
  <c r="P330" i="6"/>
  <c r="T331" i="6"/>
  <c r="Q331" i="6"/>
  <c r="P338" i="6"/>
  <c r="P340" i="6"/>
  <c r="S340" i="6"/>
  <c r="S344" i="6"/>
  <c r="R344" i="6"/>
  <c r="P344" i="6"/>
  <c r="R345" i="6"/>
  <c r="S349" i="6"/>
  <c r="R349" i="6"/>
  <c r="P349" i="6"/>
  <c r="K32" i="2" s="1"/>
  <c r="R220" i="6"/>
  <c r="S221" i="6"/>
  <c r="R275" i="6"/>
  <c r="P275" i="6"/>
  <c r="R276" i="6"/>
  <c r="P279" i="6"/>
  <c r="R291" i="6"/>
  <c r="P292" i="6"/>
  <c r="T294" i="6"/>
  <c r="S321" i="6"/>
  <c r="P321" i="6"/>
  <c r="P324" i="6"/>
  <c r="P326" i="6"/>
  <c r="P328" i="6"/>
  <c r="S328" i="6"/>
  <c r="S332" i="6"/>
  <c r="R332" i="6"/>
  <c r="P332" i="6"/>
  <c r="S335" i="6"/>
  <c r="R335" i="6"/>
  <c r="P335" i="6"/>
  <c r="S337" i="6"/>
  <c r="R337" i="6"/>
  <c r="P337" i="6"/>
  <c r="R338" i="6"/>
  <c r="B28" i="7"/>
  <c r="B30" i="7" s="1"/>
  <c r="D29" i="7"/>
  <c r="G30" i="7"/>
  <c r="B27" i="7"/>
  <c r="E7" i="2" s="1"/>
  <c r="J30" i="7"/>
  <c r="K30" i="7"/>
  <c r="F16" i="2" s="1"/>
  <c r="I28" i="7"/>
  <c r="K29" i="7"/>
  <c r="R305" i="6"/>
  <c r="R319" i="6"/>
  <c r="R331" i="6"/>
  <c r="R343" i="6"/>
  <c r="R357" i="6"/>
  <c r="J28" i="7"/>
  <c r="K28" i="7"/>
  <c r="S365" i="6" l="1"/>
  <c r="F7" i="2"/>
  <c r="B32" i="7"/>
  <c r="B31" i="7"/>
  <c r="B29" i="7"/>
  <c r="B33" i="7"/>
  <c r="G7" i="2" s="1"/>
  <c r="P352" i="6"/>
  <c r="K35" i="2" s="1"/>
  <c r="R380" i="6"/>
  <c r="R352" i="6"/>
  <c r="R366" i="6"/>
  <c r="S366" i="6"/>
  <c r="P365" i="6"/>
  <c r="K48" i="2" s="1"/>
  <c r="P383" i="6"/>
  <c r="Q383" i="6" s="1"/>
  <c r="P374" i="6"/>
  <c r="Q374" i="6" s="1"/>
  <c r="R383" i="6"/>
  <c r="S364" i="6"/>
  <c r="P360" i="6"/>
  <c r="Q360" i="6" s="1"/>
  <c r="R360" i="6"/>
  <c r="S354" i="6"/>
  <c r="T362" i="6"/>
  <c r="R374" i="6"/>
  <c r="P376" i="6"/>
  <c r="K59" i="2" s="1"/>
  <c r="S350" i="6"/>
  <c r="R378" i="6"/>
  <c r="R9" i="6"/>
  <c r="R354" i="6"/>
  <c r="P378" i="6"/>
  <c r="Q378" i="6" s="1"/>
  <c r="R386" i="6"/>
  <c r="K45" i="2"/>
  <c r="R362" i="6"/>
  <c r="R376" i="6"/>
  <c r="P350" i="6"/>
  <c r="K33" i="2" s="1"/>
  <c r="S386" i="6"/>
  <c r="P364" i="6"/>
  <c r="Q364" i="6" s="1"/>
  <c r="S362" i="6"/>
  <c r="S381" i="6"/>
  <c r="S355" i="6"/>
  <c r="P379" i="6"/>
  <c r="K62" i="2" s="1"/>
  <c r="P44" i="6"/>
  <c r="B69" i="2" s="1"/>
  <c r="P355" i="6"/>
  <c r="Q355" i="6" s="1"/>
  <c r="R379" i="6"/>
  <c r="S44" i="6"/>
  <c r="K42" i="2"/>
  <c r="R355" i="6"/>
  <c r="P384" i="6"/>
  <c r="T384" i="6" s="1"/>
  <c r="S369" i="6"/>
  <c r="P385" i="6"/>
  <c r="T385" i="6" s="1"/>
  <c r="R353" i="6"/>
  <c r="R377" i="6"/>
  <c r="R384" i="6"/>
  <c r="S367" i="6"/>
  <c r="R381" i="6"/>
  <c r="P367" i="6"/>
  <c r="K50" i="2" s="1"/>
  <c r="S377" i="6"/>
  <c r="S353" i="6"/>
  <c r="T195" i="6"/>
  <c r="S385" i="6"/>
  <c r="K40" i="2"/>
  <c r="P369" i="6"/>
  <c r="K52" i="2" s="1"/>
  <c r="P377" i="6"/>
  <c r="K60" i="2" s="1"/>
  <c r="T381" i="6"/>
  <c r="K64" i="2"/>
  <c r="T371" i="6"/>
  <c r="K54" i="2"/>
  <c r="K55" i="2"/>
  <c r="R24" i="6"/>
  <c r="R43" i="6"/>
  <c r="P43" i="6"/>
  <c r="B68" i="2" s="1"/>
  <c r="S24" i="6"/>
  <c r="P12" i="6"/>
  <c r="B37" i="2" s="1"/>
  <c r="T24" i="6"/>
  <c r="P21" i="6"/>
  <c r="B46" i="2" s="1"/>
  <c r="B49" i="2"/>
  <c r="S21" i="6"/>
  <c r="S12" i="6"/>
  <c r="S9" i="6"/>
  <c r="P33" i="6"/>
  <c r="B58" i="2" s="1"/>
  <c r="R33" i="6"/>
  <c r="B34" i="2"/>
  <c r="Q9" i="6"/>
  <c r="T309" i="6"/>
  <c r="Q309" i="6"/>
  <c r="B60" i="2"/>
  <c r="Q386" i="6"/>
  <c r="T386" i="6"/>
  <c r="T347" i="6"/>
  <c r="Q347" i="6"/>
  <c r="T233" i="6"/>
  <c r="Q233" i="6"/>
  <c r="Q348" i="6"/>
  <c r="T348" i="6"/>
  <c r="T310" i="6"/>
  <c r="Q310" i="6"/>
  <c r="Q272" i="6"/>
  <c r="T272" i="6"/>
  <c r="T234" i="6"/>
  <c r="Q234" i="6"/>
  <c r="Q196" i="6"/>
  <c r="T196" i="6"/>
  <c r="T157" i="6"/>
  <c r="Q157" i="6"/>
  <c r="Q158" i="6"/>
  <c r="T158" i="6"/>
  <c r="Q120" i="6"/>
  <c r="T120" i="6"/>
  <c r="Q82" i="6"/>
  <c r="T82" i="6"/>
  <c r="P27" i="6"/>
  <c r="B52" i="2" s="1"/>
  <c r="Q336" i="6"/>
  <c r="R36" i="6"/>
  <c r="Q357" i="6"/>
  <c r="S36" i="6"/>
  <c r="Q79" i="6"/>
  <c r="P30" i="6"/>
  <c r="B55" i="2" s="1"/>
  <c r="P11" i="6"/>
  <c r="B36" i="2" s="1"/>
  <c r="R30" i="6"/>
  <c r="R23" i="6"/>
  <c r="R17" i="6"/>
  <c r="P23" i="6"/>
  <c r="B48" i="2" s="1"/>
  <c r="S17" i="6"/>
  <c r="S11" i="6"/>
  <c r="S27" i="6"/>
  <c r="T32" i="6"/>
  <c r="Q32" i="6"/>
  <c r="P34" i="6"/>
  <c r="T34" i="6" s="1"/>
  <c r="Q101" i="6"/>
  <c r="R35" i="6"/>
  <c r="Q113" i="6"/>
  <c r="R8" i="6"/>
  <c r="P8" i="6"/>
  <c r="B33" i="2" s="1"/>
  <c r="S35" i="6"/>
  <c r="T319" i="6"/>
  <c r="Q35" i="6"/>
  <c r="P42" i="6"/>
  <c r="T42" i="6" s="1"/>
  <c r="R10" i="6"/>
  <c r="S14" i="6"/>
  <c r="R16" i="6"/>
  <c r="R29" i="6"/>
  <c r="S25" i="6"/>
  <c r="B38" i="2"/>
  <c r="S13" i="6"/>
  <c r="R41" i="6"/>
  <c r="T40" i="6"/>
  <c r="S40" i="6"/>
  <c r="Q73" i="6"/>
  <c r="R34" i="6"/>
  <c r="R20" i="6"/>
  <c r="Q54" i="6"/>
  <c r="P39" i="6"/>
  <c r="B64" i="2" s="1"/>
  <c r="T13" i="6"/>
  <c r="Q80" i="6"/>
  <c r="S20" i="6"/>
  <c r="P14" i="6"/>
  <c r="B39" i="2" s="1"/>
  <c r="R42" i="6"/>
  <c r="S28" i="6"/>
  <c r="R37" i="6"/>
  <c r="S22" i="6"/>
  <c r="R13" i="6"/>
  <c r="T20" i="6"/>
  <c r="S37" i="6"/>
  <c r="S32" i="6"/>
  <c r="Q300" i="6"/>
  <c r="Q298" i="6"/>
  <c r="B45" i="2"/>
  <c r="S39" i="6"/>
  <c r="Q215" i="6"/>
  <c r="T248" i="6"/>
  <c r="Q314" i="6"/>
  <c r="S29" i="6"/>
  <c r="R32" i="6"/>
  <c r="R40" i="6"/>
  <c r="P7" i="6"/>
  <c r="B32" i="2" s="1"/>
  <c r="S7" i="6"/>
  <c r="P18" i="6"/>
  <c r="B43" i="2" s="1"/>
  <c r="P25" i="6"/>
  <c r="Q25" i="6" s="1"/>
  <c r="P22" i="6"/>
  <c r="T22" i="6" s="1"/>
  <c r="R18" i="6"/>
  <c r="R15" i="6"/>
  <c r="Q343" i="6"/>
  <c r="Q308" i="6"/>
  <c r="T200" i="6"/>
  <c r="P10" i="6"/>
  <c r="B35" i="2" s="1"/>
  <c r="B44" i="2"/>
  <c r="R19" i="6"/>
  <c r="Q288" i="6"/>
  <c r="B65" i="2"/>
  <c r="S19" i="6"/>
  <c r="Q346" i="6"/>
  <c r="B53" i="2"/>
  <c r="R28" i="6"/>
  <c r="S38" i="6"/>
  <c r="S15" i="6"/>
  <c r="T75" i="6"/>
  <c r="P26" i="6"/>
  <c r="B51" i="2" s="1"/>
  <c r="Q371" i="6"/>
  <c r="T265" i="6"/>
  <c r="R31" i="6"/>
  <c r="S31" i="6"/>
  <c r="P41" i="6"/>
  <c r="B66" i="2" s="1"/>
  <c r="R38" i="6"/>
  <c r="P31" i="6"/>
  <c r="B56" i="2" s="1"/>
  <c r="S26" i="6"/>
  <c r="Q334" i="6"/>
  <c r="Q322" i="6"/>
  <c r="T28" i="6"/>
  <c r="T19" i="6"/>
  <c r="P16" i="6"/>
  <c r="B41" i="2" s="1"/>
  <c r="B42" i="2"/>
  <c r="T124" i="6"/>
  <c r="T266" i="6"/>
  <c r="Q112" i="6"/>
  <c r="Q133" i="6"/>
  <c r="Q286" i="6"/>
  <c r="Q91" i="6"/>
  <c r="Q186" i="6"/>
  <c r="Q61" i="6"/>
  <c r="T63" i="6"/>
  <c r="Q296" i="6"/>
  <c r="T296" i="6"/>
  <c r="T291" i="6"/>
  <c r="Q305" i="6"/>
  <c r="T242" i="6"/>
  <c r="Q242" i="6"/>
  <c r="T221" i="6"/>
  <c r="Q221" i="6"/>
  <c r="Q295" i="6"/>
  <c r="T295" i="6"/>
  <c r="Q147" i="6"/>
  <c r="T17" i="6"/>
  <c r="Q137" i="6"/>
  <c r="T137" i="6"/>
  <c r="T125" i="6"/>
  <c r="Q125" i="6"/>
  <c r="Q283" i="6"/>
  <c r="T283" i="6"/>
  <c r="Q49" i="6"/>
  <c r="Q262" i="6"/>
  <c r="T262" i="6"/>
  <c r="Q239" i="6"/>
  <c r="T239" i="6"/>
  <c r="Q227" i="6"/>
  <c r="Q372" i="6"/>
  <c r="Q209" i="6"/>
  <c r="T244" i="6"/>
  <c r="Q217" i="6"/>
  <c r="T217" i="6"/>
  <c r="Q114" i="6"/>
  <c r="Q381" i="6"/>
  <c r="Q177" i="6"/>
  <c r="T345" i="6"/>
  <c r="Q345" i="6"/>
  <c r="T261" i="6"/>
  <c r="Q261" i="6"/>
  <c r="T87" i="6"/>
  <c r="Q87" i="6"/>
  <c r="T156" i="6"/>
  <c r="Q156" i="6"/>
  <c r="T279" i="6"/>
  <c r="Q279" i="6"/>
  <c r="Q155" i="6"/>
  <c r="T155" i="6"/>
  <c r="Q127" i="6"/>
  <c r="T127" i="6"/>
  <c r="T162" i="6"/>
  <c r="Q162" i="6"/>
  <c r="T380" i="6"/>
  <c r="Q380" i="6"/>
  <c r="Q335" i="6"/>
  <c r="T335" i="6"/>
  <c r="Q349" i="6"/>
  <c r="T349" i="6"/>
  <c r="Q330" i="6"/>
  <c r="T330" i="6"/>
  <c r="T333" i="6"/>
  <c r="Q333" i="6"/>
  <c r="Q356" i="6"/>
  <c r="T356" i="6"/>
  <c r="T268" i="6"/>
  <c r="Q268" i="6"/>
  <c r="T97" i="6"/>
  <c r="Q97" i="6"/>
  <c r="T225" i="6"/>
  <c r="Q225" i="6"/>
  <c r="T172" i="6"/>
  <c r="Q172" i="6"/>
  <c r="T103" i="6"/>
  <c r="Q103" i="6"/>
  <c r="Q169" i="6"/>
  <c r="T169" i="6"/>
  <c r="Q290" i="6"/>
  <c r="T290" i="6"/>
  <c r="Q329" i="6"/>
  <c r="T329" i="6"/>
  <c r="Q64" i="6"/>
  <c r="T64" i="6"/>
  <c r="Q52" i="6"/>
  <c r="T52" i="6"/>
  <c r="Q316" i="6"/>
  <c r="T316" i="6"/>
  <c r="T285" i="6"/>
  <c r="Q285" i="6"/>
  <c r="T325" i="6"/>
  <c r="Q325" i="6"/>
  <c r="T144" i="6"/>
  <c r="Q144" i="6"/>
  <c r="T297" i="6"/>
  <c r="Q297" i="6"/>
  <c r="T47" i="6"/>
  <c r="Q47" i="6"/>
  <c r="Q168" i="6"/>
  <c r="T168" i="6"/>
  <c r="T359" i="6"/>
  <c r="Q359" i="6"/>
  <c r="T241" i="6"/>
  <c r="Q241" i="6"/>
  <c r="T274" i="6"/>
  <c r="Q274" i="6"/>
  <c r="T292" i="6"/>
  <c r="Q292" i="6"/>
  <c r="T353" i="6"/>
  <c r="Q353" i="6"/>
  <c r="Q255" i="6"/>
  <c r="T255" i="6"/>
  <c r="Q354" i="6"/>
  <c r="T354" i="6"/>
  <c r="T293" i="6"/>
  <c r="Q293" i="6"/>
  <c r="T95" i="6"/>
  <c r="Q95" i="6"/>
  <c r="T375" i="6"/>
  <c r="Q375" i="6"/>
  <c r="T183" i="6"/>
  <c r="Q183" i="6"/>
  <c r="T53" i="6"/>
  <c r="Q53" i="6"/>
  <c r="Q154" i="6"/>
  <c r="T154" i="6"/>
  <c r="T59" i="6"/>
  <c r="Q59" i="6"/>
  <c r="T327" i="6"/>
  <c r="Q327" i="6"/>
  <c r="Q228" i="6"/>
  <c r="T228" i="6"/>
  <c r="T260" i="6"/>
  <c r="Q260" i="6"/>
  <c r="T332" i="6"/>
  <c r="Q332" i="6"/>
  <c r="T382" i="6"/>
  <c r="Q382" i="6"/>
  <c r="T194" i="6"/>
  <c r="Q194" i="6"/>
  <c r="Q193" i="6"/>
  <c r="T193" i="6"/>
  <c r="T174" i="6"/>
  <c r="Q174" i="6"/>
  <c r="Q142" i="6"/>
  <c r="T142" i="6"/>
  <c r="T373" i="6"/>
  <c r="Q373" i="6"/>
  <c r="Q108" i="6"/>
  <c r="T108" i="6"/>
  <c r="Q139" i="6"/>
  <c r="T139" i="6"/>
  <c r="Q210" i="6"/>
  <c r="T210" i="6"/>
  <c r="T203" i="6"/>
  <c r="Q203" i="6"/>
  <c r="T188" i="6"/>
  <c r="Q188" i="6"/>
  <c r="Q368" i="6"/>
  <c r="T368" i="6"/>
  <c r="Q303" i="6"/>
  <c r="T303" i="6"/>
  <c r="T313" i="6"/>
  <c r="Q313" i="6"/>
  <c r="Q201" i="6"/>
  <c r="T201" i="6"/>
  <c r="T38" i="6"/>
  <c r="Q38" i="6"/>
  <c r="Q278" i="6"/>
  <c r="T278" i="6"/>
  <c r="Q342" i="6"/>
  <c r="T342" i="6"/>
  <c r="T182" i="6"/>
  <c r="Q182" i="6"/>
  <c r="T74" i="6"/>
  <c r="Q74" i="6"/>
  <c r="T90" i="6"/>
  <c r="Q90" i="6"/>
  <c r="T122" i="6"/>
  <c r="Q122" i="6"/>
  <c r="Q269" i="6"/>
  <c r="T269" i="6"/>
  <c r="T251" i="6"/>
  <c r="Q251" i="6"/>
  <c r="T140" i="6"/>
  <c r="Q140" i="6"/>
  <c r="T161" i="6"/>
  <c r="Q161" i="6"/>
  <c r="T104" i="6"/>
  <c r="Q104" i="6"/>
  <c r="T199" i="6"/>
  <c r="Q199" i="6"/>
  <c r="T213" i="6"/>
  <c r="Q213" i="6"/>
  <c r="T88" i="6"/>
  <c r="Q88" i="6"/>
  <c r="Q48" i="6"/>
  <c r="T48" i="6"/>
  <c r="T320" i="6"/>
  <c r="Q320" i="6"/>
  <c r="T134" i="6"/>
  <c r="Q134" i="6"/>
  <c r="Q211" i="6"/>
  <c r="T211" i="6"/>
  <c r="T132" i="6"/>
  <c r="Q132" i="6"/>
  <c r="T326" i="6"/>
  <c r="Q326" i="6"/>
  <c r="T263" i="6"/>
  <c r="Q263" i="6"/>
  <c r="T363" i="6"/>
  <c r="Q363" i="6"/>
  <c r="Q218" i="6"/>
  <c r="T218" i="6"/>
  <c r="Q284" i="6"/>
  <c r="T284" i="6"/>
  <c r="T117" i="6"/>
  <c r="Q117" i="6"/>
  <c r="T128" i="6"/>
  <c r="Q128" i="6"/>
  <c r="T131" i="6"/>
  <c r="Q131" i="6"/>
  <c r="T230" i="6"/>
  <c r="Q230" i="6"/>
  <c r="Q98" i="6"/>
  <c r="T98" i="6"/>
  <c r="Q62" i="6"/>
  <c r="T62" i="6"/>
  <c r="T15" i="6"/>
  <c r="Q15" i="6"/>
  <c r="T339" i="6"/>
  <c r="Q339" i="6"/>
  <c r="T237" i="6"/>
  <c r="Q237" i="6"/>
  <c r="T105" i="6"/>
  <c r="Q105" i="6"/>
  <c r="T315" i="6"/>
  <c r="Q315" i="6"/>
  <c r="Q36" i="6"/>
  <c r="T36" i="6"/>
  <c r="Q229" i="6"/>
  <c r="T229" i="6"/>
  <c r="Q224" i="6"/>
  <c r="T224" i="6"/>
  <c r="Q166" i="6"/>
  <c r="T166" i="6"/>
  <c r="Q240" i="6"/>
  <c r="T240" i="6"/>
  <c r="Q116" i="6"/>
  <c r="T116" i="6"/>
  <c r="T344" i="6"/>
  <c r="Q344" i="6"/>
  <c r="T67" i="6"/>
  <c r="Q67" i="6"/>
  <c r="Q181" i="6"/>
  <c r="T181" i="6"/>
  <c r="T280" i="6"/>
  <c r="Q280" i="6"/>
  <c r="Q29" i="6"/>
  <c r="T29" i="6"/>
  <c r="T299" i="6"/>
  <c r="Q299" i="6"/>
  <c r="T289" i="6"/>
  <c r="Q289" i="6"/>
  <c r="Q361" i="6"/>
  <c r="T361" i="6"/>
  <c r="Q304" i="6"/>
  <c r="T304" i="6"/>
  <c r="Q60" i="6"/>
  <c r="T60" i="6"/>
  <c r="T150" i="6"/>
  <c r="Q150" i="6"/>
  <c r="T204" i="6"/>
  <c r="Q204" i="6"/>
  <c r="Q328" i="6"/>
  <c r="T328" i="6"/>
  <c r="Q276" i="6"/>
  <c r="T276" i="6"/>
  <c r="T301" i="6"/>
  <c r="Q301" i="6"/>
  <c r="T235" i="6"/>
  <c r="Q235" i="6"/>
  <c r="T259" i="6"/>
  <c r="Q259" i="6"/>
  <c r="T170" i="6"/>
  <c r="Q170" i="6"/>
  <c r="Q180" i="6"/>
  <c r="T180" i="6"/>
  <c r="Q143" i="6"/>
  <c r="T143" i="6"/>
  <c r="T337" i="6"/>
  <c r="Q337" i="6"/>
  <c r="T324" i="6"/>
  <c r="Q324" i="6"/>
  <c r="T338" i="6"/>
  <c r="Q338" i="6"/>
  <c r="T351" i="6"/>
  <c r="Q351" i="6"/>
  <c r="T358" i="6"/>
  <c r="Q358" i="6"/>
  <c r="T206" i="6"/>
  <c r="Q206" i="6"/>
  <c r="T277" i="6"/>
  <c r="Q277" i="6"/>
  <c r="Q167" i="6"/>
  <c r="T167" i="6"/>
  <c r="Q246" i="6"/>
  <c r="T246" i="6"/>
  <c r="T184" i="6"/>
  <c r="Q184" i="6"/>
  <c r="Q323" i="6"/>
  <c r="T323" i="6"/>
  <c r="T216" i="6"/>
  <c r="Q216" i="6"/>
  <c r="Q126" i="6"/>
  <c r="T126" i="6"/>
  <c r="Q86" i="6"/>
  <c r="T86" i="6"/>
  <c r="Q219" i="6"/>
  <c r="T219" i="6"/>
  <c r="T256" i="6"/>
  <c r="Q256" i="6"/>
  <c r="Q94" i="6"/>
  <c r="T94" i="6"/>
  <c r="Q153" i="6"/>
  <c r="T153" i="6"/>
  <c r="T65" i="6"/>
  <c r="Q65" i="6"/>
  <c r="Q366" i="6"/>
  <c r="T366" i="6"/>
  <c r="T145" i="6"/>
  <c r="Q145" i="6"/>
  <c r="Q76" i="6"/>
  <c r="T76" i="6"/>
  <c r="Q84" i="6"/>
  <c r="T84" i="6"/>
  <c r="T370" i="6"/>
  <c r="Q370" i="6"/>
  <c r="Q257" i="6"/>
  <c r="T257" i="6"/>
  <c r="T71" i="6"/>
  <c r="Q71" i="6"/>
  <c r="Q192" i="6"/>
  <c r="T192" i="6"/>
  <c r="Q231" i="6"/>
  <c r="T231" i="6"/>
  <c r="T197" i="6"/>
  <c r="Q197" i="6"/>
  <c r="Q340" i="6"/>
  <c r="T340" i="6"/>
  <c r="T321" i="6"/>
  <c r="Q321" i="6"/>
  <c r="Q250" i="6"/>
  <c r="T250" i="6"/>
  <c r="T198" i="6"/>
  <c r="Q198" i="6"/>
  <c r="T222" i="6"/>
  <c r="Q222" i="6"/>
  <c r="Q179" i="6"/>
  <c r="T179" i="6"/>
  <c r="Q273" i="6"/>
  <c r="T273" i="6"/>
  <c r="T306" i="6"/>
  <c r="Q306" i="6"/>
  <c r="Q318" i="6"/>
  <c r="T318" i="6"/>
  <c r="Q302" i="6"/>
  <c r="T302" i="6"/>
  <c r="Q212" i="6"/>
  <c r="T212" i="6"/>
  <c r="T352" i="6"/>
  <c r="Q352" i="6"/>
  <c r="T111" i="6"/>
  <c r="Q111" i="6"/>
  <c r="T236" i="6"/>
  <c r="Q236" i="6"/>
  <c r="Q115" i="6"/>
  <c r="T115" i="6"/>
  <c r="T109" i="6"/>
  <c r="Q109" i="6"/>
  <c r="Q96" i="6"/>
  <c r="T96" i="6"/>
  <c r="T287" i="6"/>
  <c r="Q287" i="6"/>
  <c r="T123" i="6"/>
  <c r="Q123" i="6"/>
  <c r="T138" i="6"/>
  <c r="Q138" i="6"/>
  <c r="Q191" i="6"/>
  <c r="T191" i="6"/>
  <c r="T102" i="6"/>
  <c r="Q102" i="6"/>
  <c r="T99" i="6"/>
  <c r="Q99" i="6"/>
  <c r="Q317" i="6"/>
  <c r="T317" i="6"/>
  <c r="T50" i="6"/>
  <c r="Q50" i="6"/>
  <c r="Q37" i="6"/>
  <c r="T37" i="6"/>
  <c r="T275" i="6"/>
  <c r="Q275" i="6"/>
  <c r="T249" i="6"/>
  <c r="Q249" i="6"/>
  <c r="Q254" i="6"/>
  <c r="T254" i="6"/>
  <c r="T307" i="6"/>
  <c r="Q307" i="6"/>
  <c r="Q223" i="6"/>
  <c r="T223" i="6"/>
  <c r="Q311" i="6"/>
  <c r="T311" i="6"/>
  <c r="Q202" i="6"/>
  <c r="T202" i="6"/>
  <c r="Q118" i="6"/>
  <c r="T118" i="6"/>
  <c r="T77" i="6"/>
  <c r="Q77" i="6"/>
  <c r="Q72" i="6"/>
  <c r="T72" i="6"/>
  <c r="Q341" i="6"/>
  <c r="T341" i="6"/>
  <c r="T264" i="6"/>
  <c r="Q264" i="6"/>
  <c r="T85" i="6"/>
  <c r="Q85" i="6"/>
  <c r="B59" i="2" l="1"/>
  <c r="Q350" i="6"/>
  <c r="K66" i="2"/>
  <c r="T383" i="6"/>
  <c r="T374" i="6"/>
  <c r="T350" i="6"/>
  <c r="K47" i="2"/>
  <c r="T43" i="6"/>
  <c r="K57" i="2"/>
  <c r="Q365" i="6"/>
  <c r="T365" i="6"/>
  <c r="Q43" i="6"/>
  <c r="T364" i="6"/>
  <c r="K67" i="2"/>
  <c r="Q384" i="6"/>
  <c r="Q376" i="6"/>
  <c r="T360" i="6"/>
  <c r="T376" i="6"/>
  <c r="T12" i="6"/>
  <c r="K43" i="2"/>
  <c r="Q12" i="6"/>
  <c r="Q44" i="6"/>
  <c r="T44" i="6"/>
  <c r="K61" i="2"/>
  <c r="T378" i="6"/>
  <c r="T355" i="6"/>
  <c r="K68" i="2"/>
  <c r="T377" i="6"/>
  <c r="K25" i="2" s="1"/>
  <c r="Q377" i="6"/>
  <c r="L16" i="2"/>
  <c r="B16" i="2"/>
  <c r="H16" i="2" s="1"/>
  <c r="I16" i="2" s="1"/>
  <c r="Q385" i="6"/>
  <c r="Q367" i="6"/>
  <c r="K27" i="2"/>
  <c r="T367" i="6"/>
  <c r="Q379" i="6"/>
  <c r="T369" i="6"/>
  <c r="K38" i="2"/>
  <c r="T379" i="6"/>
  <c r="Q369" i="6"/>
  <c r="K22" i="2"/>
  <c r="K21" i="2"/>
  <c r="Q33" i="6"/>
  <c r="T33" i="6"/>
  <c r="T21" i="6"/>
  <c r="Q21" i="6"/>
  <c r="B25" i="2"/>
  <c r="L7" i="2"/>
  <c r="B7" i="2"/>
  <c r="B47" i="2"/>
  <c r="B67" i="2"/>
  <c r="Q27" i="6"/>
  <c r="T27" i="6"/>
  <c r="Q30" i="6"/>
  <c r="T30" i="6"/>
  <c r="T11" i="6"/>
  <c r="Q11" i="6"/>
  <c r="T23" i="6"/>
  <c r="Q23" i="6"/>
  <c r="Q34" i="6"/>
  <c r="Q8" i="6"/>
  <c r="T8" i="6"/>
  <c r="Q41" i="6"/>
  <c r="Q42" i="6"/>
  <c r="T41" i="6"/>
  <c r="Q14" i="6"/>
  <c r="T14" i="6"/>
  <c r="Q22" i="6"/>
  <c r="B50" i="2"/>
  <c r="T10" i="6"/>
  <c r="Q39" i="6"/>
  <c r="Q10" i="6"/>
  <c r="T39" i="6"/>
  <c r="B26" i="2" s="1"/>
  <c r="Q18" i="6"/>
  <c r="T25" i="6"/>
  <c r="T18" i="6"/>
  <c r="T7" i="6"/>
  <c r="Q7" i="6"/>
  <c r="Q16" i="6"/>
  <c r="T16" i="6"/>
  <c r="Q31" i="6"/>
  <c r="T26" i="6"/>
  <c r="Q26" i="6"/>
  <c r="T31" i="6"/>
  <c r="K26" i="2" l="1"/>
  <c r="K23" i="2"/>
  <c r="K24" i="2"/>
  <c r="D16" i="2"/>
  <c r="C16" i="2"/>
  <c r="B23" i="2"/>
  <c r="B24" i="2"/>
  <c r="C7" i="2"/>
  <c r="B22" i="2"/>
  <c r="B27" i="2"/>
  <c r="D7" i="2"/>
  <c r="B21" i="2"/>
  <c r="H7" i="2" l="1"/>
  <c r="I7" i="2" s="1"/>
</calcChain>
</file>

<file path=xl/sharedStrings.xml><?xml version="1.0" encoding="utf-8"?>
<sst xmlns="http://schemas.openxmlformats.org/spreadsheetml/2006/main" count="1453" uniqueCount="389">
  <si>
    <t>Medtech QMS &amp; PLM provider evaluation</t>
  </si>
  <si>
    <t>1. Settings: select QMS, PLM or Both; confirm users, currency, budget, recovery targets and scoring threshold.</t>
  </si>
  <si>
    <t>2. Vendors: enter each supplier once, including the exact product/edition and company profile.</t>
  </si>
  <si>
    <t>3. Criteria: review the proposed weights, scope and mandatory gates before evaluating vendors.</t>
  </si>
  <si>
    <t>4. Evaluation: filter to a vendor, record scores and gate decisions, then add evidence, reviewer and review date.</t>
  </si>
  <si>
    <t>5. Costs: enter comparable quotes and explicit zeros for included fees. Dashboard updates automatically.</t>
  </si>
  <si>
    <t>Colour key and inputs</t>
  </si>
  <si>
    <t>Scoring scale</t>
  </si>
  <si>
    <t>Does not meet the requirement / demonstrated absence</t>
  </si>
  <si>
    <t>Major gaps; substantial workaround or development required</t>
  </si>
  <si>
    <t>Partly meets the requirement; significant limitations</t>
  </si>
  <si>
    <t>Meets the documented baseline requirement</t>
  </si>
  <si>
    <t>Exceeds the baseline with useful, demonstrated strengths</t>
  </si>
  <si>
    <t>Excellent fit, demonstrated with robust evidence and minimal operational burden</t>
  </si>
  <si>
    <t>Weighted score / 100 = verified score × criterion weight, divided by 5 × all active weights. A blank or unverified score is not a zero rating: it leaves the assessment incomplete and contributes no earned points. Coverage shows verified weight / active weight.</t>
  </si>
  <si>
    <t>Verified means the evaluator checked a demo, document, test or reference. Add an evidence link/reference, reviewer and review date. Keep unsupported statements as Vendor claim. Score 0 is a completed assessment of failure when supported by evidence.</t>
  </si>
  <si>
    <t>Qualification and decision</t>
  </si>
  <si>
    <t>Gate decisions are Pass, Fail or Pending. Pass needs verified evidence, a reference, reviewer and date. Any failed gate blocks qualification. Pending evidence, no active gates or scope mismatch prevents a shortlist-ready result.</t>
  </si>
  <si>
    <t>Qualified rank is shown only for vendors with all gates passed, full evidence coverage, a score at/above the threshold, a complete in-date quote and costs within the budget(s) set. Ties share rank. No budget set means no shortlist-ready result.</t>
  </si>
  <si>
    <t>Total cost includes one-off fees, recurring annual costs with the Settings uplift and one exit cost. VAT, discounting and foreign-exchange conversion are excluded. First-year and annual recurring costs are shown separately.</t>
  </si>
  <si>
    <t>Medtech baseline and references</t>
  </si>
  <si>
    <t>ISO 27001 certification and EU hosting are proposed procurement gates, not universal medical-device software certification requirements. Assess the provider certificate scope. Selecting software does not establish your organisation’s ISO 13485, MDR or electronic-record compliance.</t>
  </si>
  <si>
    <t>Evaluate validation/assurance for your intended use and configuration. FDA’s February 2026 guidance describes a risk-based approach for production and quality-management-system software. Include PLM where it supports controlled quality or production processes.</t>
  </si>
  <si>
    <t>Dashboard</t>
  </si>
  <si>
    <t>Scores are evidence-backed points out of the full active maximum. Incomplete evidence leaves a provisional lower-bound score; compare coverage alongside it.</t>
  </si>
  <si>
    <t>Vendor / product</t>
  </si>
  <si>
    <t>Gate status</t>
  </si>
  <si>
    <t>Evidence coverage</t>
  </si>
  <si>
    <t>Score / 100</t>
  </si>
  <si>
    <t>Annual cost</t>
  </si>
  <si>
    <t>Horizon total cost</t>
  </si>
  <si>
    <t>Budget</t>
  </si>
  <si>
    <t>Comparison status</t>
  </si>
  <si>
    <t>Qualified rank</t>
  </si>
  <si>
    <t>QMS / PLM fit</t>
  </si>
  <si>
    <t>Quote status</t>
  </si>
  <si>
    <t>Failed / pending gates</t>
  </si>
  <si>
    <t>Category</t>
  </si>
  <si>
    <t>Security</t>
  </si>
  <si>
    <t>QMS</t>
  </si>
  <si>
    <t>PLM</t>
  </si>
  <si>
    <t>Validation &amp; usability</t>
  </si>
  <si>
    <t>Onboarding &amp; support</t>
  </si>
  <si>
    <t>Vendor reliability</t>
  </si>
  <si>
    <t>Commercial</t>
  </si>
  <si>
    <t>Criterion</t>
  </si>
  <si>
    <t>Gate requirement</t>
  </si>
  <si>
    <t>Settings</t>
  </si>
  <si>
    <t>Parameter</t>
  </si>
  <si>
    <t>Your setting</t>
  </si>
  <si>
    <t>How it is used</t>
  </si>
  <si>
    <t>Evaluation date</t>
  </si>
  <si>
    <t>Fixed review date; refresh before comparing quotes.</t>
  </si>
  <si>
    <t>Required system</t>
  </si>
  <si>
    <t>Both</t>
  </si>
  <si>
    <t>QMS, PLM or Both determines applicable criteria and quote scope.</t>
  </si>
  <si>
    <t>Comparison currency</t>
  </si>
  <si>
    <t>EUR</t>
  </si>
  <si>
    <t>All quotes must use this currency; no automatic exchange-rate assumptions.</t>
  </si>
  <si>
    <t>Full users</t>
  </si>
  <si>
    <t>Starting planning assumption; edit before requesting quotes.</t>
  </si>
  <si>
    <t>Read-only users</t>
  </si>
  <si>
    <t>Starting planning assumption. Confirm what each license permits.</t>
  </si>
  <si>
    <t>Cost horizon (years)</t>
  </si>
  <si>
    <t>Total cost includes this many years, one-off costs and exit costs.</t>
  </si>
  <si>
    <t>Annual recurring budget</t>
  </si>
  <si>
    <t>Enter your maximum annual recurring cost; leave blank if no annual cap.</t>
  </si>
  <si>
    <t>Total-cost budget</t>
  </si>
  <si>
    <t>Enter your maximum cost over the chosen horizon; leave blank if no total cap.</t>
  </si>
  <si>
    <t>Annual price uplift</t>
  </si>
  <si>
    <t>Maximum data loss (hours)</t>
  </si>
  <si>
    <t>Baseline RPO target for backup/recovery. Confirm with your business.</t>
  </si>
  <si>
    <t>Maximum outage (hours)</t>
  </si>
  <si>
    <t>Baseline RTO target for recovery. Confirm with your business.</t>
  </si>
  <si>
    <t>Minimum overall score (%)</t>
  </si>
  <si>
    <t>Shortlist threshold; does not override a failed gate.</t>
  </si>
  <si>
    <t>Target go-live</t>
  </si>
  <si>
    <t>Optional target date for onboarding and migration discussions.</t>
  </si>
  <si>
    <t>Vendors</t>
  </si>
  <si>
    <t>Enter each vendor and product once. Keep IDs fixed; names flow through Costs, Evaluation and Dashboard.</t>
  </si>
  <si>
    <t>Record named countries/regions, not just “EU”. Ask for comparable medtech customers, device classes, company size and years using the system.</t>
  </si>
  <si>
    <t>Vendor ID</t>
  </si>
  <si>
    <t>Vendor name</t>
  </si>
  <si>
    <t>Product / edition</t>
  </si>
  <si>
    <t>Capability</t>
  </si>
  <si>
    <t>Website</t>
  </si>
  <si>
    <t>Founded year</t>
  </si>
  <si>
    <t>Employees</t>
  </si>
  <si>
    <t>Medtech customers</t>
  </si>
  <si>
    <t>Reference customers / device types</t>
  </si>
  <si>
    <t>Primary hosting countries / region</t>
  </si>
  <si>
    <t>Backup / DR countries / region</t>
  </si>
  <si>
    <t>Contracting legal entity</t>
  </si>
  <si>
    <t>Contact</t>
  </si>
  <si>
    <t>Company history / ownership / notes</t>
  </si>
  <si>
    <t>V01</t>
  </si>
  <si>
    <t>V02</t>
  </si>
  <si>
    <t>V03</t>
  </si>
  <si>
    <t>V04</t>
  </si>
  <si>
    <t>V05</t>
  </si>
  <si>
    <t>V06</t>
  </si>
  <si>
    <t>V07</t>
  </si>
  <si>
    <t>V08</t>
  </si>
  <si>
    <t>V09</t>
  </si>
  <si>
    <t>V10</t>
  </si>
  <si>
    <t>Criteria</t>
  </si>
  <si>
    <t>Weights are relative points, normalised automatically across active criteria. Gates are independent of the weighted score.</t>
  </si>
  <si>
    <t>QMS/PLM applicability follows Settings. Change Include or Gate only as an agreed procurement decision before scoring.</t>
  </si>
  <si>
    <t>Criterion ID</t>
  </si>
  <si>
    <t>Applies to</t>
  </si>
  <si>
    <t>Question / evidence to request</t>
  </si>
  <si>
    <t>Weight 1–5</t>
  </si>
  <si>
    <t>Gate?</t>
  </si>
  <si>
    <t>Include?</t>
  </si>
  <si>
    <t>Active</t>
  </si>
  <si>
    <t>Reference basis</t>
  </si>
  <si>
    <t>C01</t>
  </si>
  <si>
    <t>Shared</t>
  </si>
  <si>
    <t>ISO/IEC 27001 certification</t>
  </si>
  <si>
    <t>Verify current certificate, provider legal entity, scope covering the offered service, issuer and expiry; a cloud host certificate alone is insufficient.</t>
  </si>
  <si>
    <t>Yes</t>
  </si>
  <si>
    <t>ISO 27001; procurement baseline</t>
  </si>
  <si>
    <t>C02</t>
  </si>
  <si>
    <t>EU data location</t>
  </si>
  <si>
    <t>Confirm contracted primary, backup and disaster-recovery regions; include logs, subprocessors and support access. Gate requires documented locations meeting your EU hosting policy.</t>
  </si>
  <si>
    <t>C03</t>
  </si>
  <si>
    <t>Backup and recovery</t>
  </si>
  <si>
    <t>Obtain backup frequency, retention, encryption, isolation and restore-test evidence. Demonstrate RPO/RTO at or below Settings targets; include recovery responsibilities.</t>
  </si>
  <si>
    <t>C04</t>
  </si>
  <si>
    <t>Identity and permissions</t>
  </si>
  <si>
    <t>Demonstrate SSO, MFA, least privilege, role separation, joiner/leaver handling and permission audit.</t>
  </si>
  <si>
    <t>C05</t>
  </si>
  <si>
    <t>Privacy and incident response</t>
  </si>
  <si>
    <t>Review DPA, subprocessors, transfers, incident-notification commitments, encryption and vulnerability management evidence.</t>
  </si>
  <si>
    <t>C06</t>
  </si>
  <si>
    <t>Availability and service history</t>
  </si>
  <si>
    <t>Obtain SLA, exclusions, planned downtime, 12-month availability and incident/RCA history; assess resilience evidence.</t>
  </si>
  <si>
    <t>No</t>
  </si>
  <si>
    <t>C07</t>
  </si>
  <si>
    <t>Document control</t>
  </si>
  <si>
    <t>Demonstrate drafting, review, approval, effective dates, controlled copies, obsolete versions, retention and search.</t>
  </si>
  <si>
    <t>ISO 13485 / EU MDR; procurement baseline</t>
  </si>
  <si>
    <t>C08</t>
  </si>
  <si>
    <t>Non-conformance and CAPA</t>
  </si>
  <si>
    <t>Demonstrate containment, investigation, root cause, actions, ownership, deadlines and effectiveness checks with linked records.</t>
  </si>
  <si>
    <t>C09</t>
  </si>
  <si>
    <t>Supplier control</t>
  </si>
  <si>
    <t>Demonstrate risk-based qualification, approvals, supplier audits, re-evaluation, scorecards and change linkage.</t>
  </si>
  <si>
    <t>C10</t>
  </si>
  <si>
    <t>Training and competence</t>
  </si>
  <si>
    <t>Demonstrate role-based training, document-change retraining, effectiveness and traceable completion records.</t>
  </si>
  <si>
    <t>C11</t>
  </si>
  <si>
    <t>Complaints and post-market processes</t>
  </si>
  <si>
    <t>Demonstrate complaint intake, investigation, trends and links to risk/CAPA; assess support for your reporting and PMS workflow.</t>
  </si>
  <si>
    <t>C12</t>
  </si>
  <si>
    <t>Audits and management review</t>
  </si>
  <si>
    <t>Demonstrate audit planning/findings/actions and management-review inputs, decisions, metrics and follow-up.</t>
  </si>
  <si>
    <t>C13</t>
  </si>
  <si>
    <t>Quality risk and change linkage</t>
  </si>
  <si>
    <t>Show links between quality events, process risks, product records, change approvals and effectiveness evidence.</t>
  </si>
  <si>
    <t>C14</t>
  </si>
  <si>
    <t>Version and revision control</t>
  </si>
  <si>
    <t>Demonstrate unique revisions, baselines, release status, permissions and retrieval of the exact approved product configuration.</t>
  </si>
  <si>
    <t>Procurement baseline</t>
  </si>
  <si>
    <t>C15</t>
  </si>
  <si>
    <t>Redline and comparison</t>
  </si>
  <si>
    <t>Demonstrate document and BOM comparisons, changes highlighted between revisions and traceable review comments.</t>
  </si>
  <si>
    <t>C16</t>
  </si>
  <si>
    <t>Configurable lifecycle phases</t>
  </si>
  <si>
    <t>Demonstrate configurable phases, transition rules, approvals and permissions without unsupported custom code.</t>
  </si>
  <si>
    <t>C17</t>
  </si>
  <si>
    <t>Engineering change control</t>
  </si>
  <si>
    <t>Demonstrate change request/order, impact analysis, approval, effectivity and propagation to affected parts/documents.</t>
  </si>
  <si>
    <t>C18</t>
  </si>
  <si>
    <t>BOM and configuration management</t>
  </si>
  <si>
    <t>Demonstrate multi-level BOMs, variants, approved manufacturer parts, where-used, effectivity and revision relationships.</t>
  </si>
  <si>
    <t>C19</t>
  </si>
  <si>
    <t>Design evidence and traceability</t>
  </si>
  <si>
    <t>Demonstrate requirements-to-design-to-verification/validation traceability, risk links and controlled technical-documentation exports.</t>
  </si>
  <si>
    <t>C20</t>
  </si>
  <si>
    <t>C21</t>
  </si>
  <si>
    <t>Software assurance / validation support</t>
  </si>
  <si>
    <t>Review intended-use assessment, risk-based test support, traceability, test evidence and customer/vendor responsibilities. Supplier packs do not validate your configured use by themselves.</t>
  </si>
  <si>
    <t>FDA CSA / intended use; procurement baseline</t>
  </si>
  <si>
    <t>C22</t>
  </si>
  <si>
    <t>Audit trail and signatures</t>
  </si>
  <si>
    <t>Demonstrate attributable/time-stamped changes, retained history, signature meaning/linkage and review/export; assess applicable electronic-record requirements for target markets.</t>
  </si>
  <si>
    <t>C23</t>
  </si>
  <si>
    <t>User interface and task usability</t>
  </si>
  <si>
    <t>Run the same scripted tasks with intended users: navigation, search, errors, completion time, accessibility and mobile needs.</t>
  </si>
  <si>
    <t>C24</t>
  </si>
  <si>
    <t>Configuration and upgrades</t>
  </si>
  <si>
    <t>Assess configuration governance, release notice, regression evidence, test environment and control of changes affecting validated use.</t>
  </si>
  <si>
    <t>C25</t>
  </si>
  <si>
    <t>Data migration and exit</t>
  </si>
  <si>
    <t>Demonstrate complete records/attachments/audit-history export, reconciliation and usable formats; assess retention, deletion, lock-in and exit support.</t>
  </si>
  <si>
    <t>C26</t>
  </si>
  <si>
    <t>Implementation and onboarding</t>
  </si>
  <si>
    <t>Ask who configures/migrates, milestones, staffing, dependencies, acceptance criteria, go-live timing and included services.</t>
  </si>
  <si>
    <t>C27</t>
  </si>
  <si>
    <t>Training offering</t>
  </si>
  <si>
    <t>Confirm admin, end-user and train-the-trainer sessions, language, materials, refresher access and included vs paid training.</t>
  </si>
  <si>
    <t>C28</t>
  </si>
  <si>
    <t>Sandbox access</t>
  </si>
  <si>
    <t>Require hands-on access to a representative isolated environment before final selection; confirm duration, included modules and test-data rules.</t>
  </si>
  <si>
    <t>C29</t>
  </si>
  <si>
    <t>Support and escalation</t>
  </si>
  <si>
    <t>Assess timezone coverage, response/resolution commitments, severity definitions, escalation and dedicated customer support.</t>
  </si>
  <si>
    <t>C30</t>
  </si>
  <si>
    <t>Medtech reference customers</t>
  </si>
  <si>
    <t>Ask for referenceable medtech customers with comparable size, device classes, markets and workflows; conduct reference calls and record evidence.</t>
  </si>
  <si>
    <t>C31</t>
  </si>
  <si>
    <t>Company maturity and stability</t>
  </si>
  <si>
    <t>Review founding/history, ownership, team size, financial resilience, funding/profitability evidence and continuity arrangements.</t>
  </si>
  <si>
    <t>C32</t>
  </si>
  <si>
    <t>Reliability track record</t>
  </si>
  <si>
    <t>Check customer tenure, retention, implementation outcomes, outages and complaints; corroborate claims with references.</t>
  </si>
  <si>
    <t>C33</t>
  </si>
  <si>
    <t>Product roadmap and capacity</t>
  </si>
  <si>
    <t>Assess product investment, release history, medtech expertise, staffing for implementation/support and roadmap commitment.</t>
  </si>
  <si>
    <t>C34</t>
  </si>
  <si>
    <t>License structure and entitlement</t>
  </si>
  <si>
    <t>C35</t>
  </si>
  <si>
    <t>Quote and contract transparency</t>
  </si>
  <si>
    <t>Check complete scoped pricing, implementation, migration, validation, training, renewals, uplifts, termination, exit and hidden charges.</t>
  </si>
  <si>
    <t>C36</t>
  </si>
  <si>
    <t>Scale and commercial flexibility</t>
  </si>
  <si>
    <t>Evaluate growth/shrink rights, tier thresholds, adding modules/sites, contract duration and exit flexibility against your expected growth.</t>
  </si>
  <si>
    <t>Evaluation</t>
  </si>
  <si>
    <t>A completed score needs a 0–5 rating, Verified evidence, a reference, reviewer and review date. Keep claims as Vendor claim until checked.</t>
  </si>
  <si>
    <t>Vendor</t>
  </si>
  <si>
    <t>Weight</t>
  </si>
  <si>
    <t>Score 0–5</t>
  </si>
  <si>
    <t>Gate review</t>
  </si>
  <si>
    <t>Evidence status</t>
  </si>
  <si>
    <t>Evidence link / reference</t>
  </si>
  <si>
    <t>Findings / gaps / response</t>
  </si>
  <si>
    <t>Reviewer</t>
  </si>
  <si>
    <t>Review date</t>
  </si>
  <si>
    <t>Complete</t>
  </si>
  <si>
    <t>Points earned</t>
  </si>
  <si>
    <t>Max points</t>
  </si>
  <si>
    <t>Gate outcome</t>
  </si>
  <si>
    <t>Covered points</t>
  </si>
  <si>
    <t>Costs</t>
  </si>
  <si>
    <t>Compare the same scope and user volumes from Settings. Enter 0 for confirmed free/included fees; blank means unknown. Amounts exclude VAT.</t>
  </si>
  <si>
    <t>Named seat = full-user price × full users + read-only price × read-only users. For all other models, enter the scoped annual license total.</t>
  </si>
  <si>
    <t>License model</t>
  </si>
  <si>
    <t>Quote currency</t>
  </si>
  <si>
    <t>Quote link / reference</t>
  </si>
  <si>
    <t>Quote date</t>
  </si>
  <si>
    <t>Quote valid until</t>
  </si>
  <si>
    <t>Scope quoted</t>
  </si>
  <si>
    <t>Annual price per full user</t>
  </si>
  <si>
    <t>Annual price per read-only user</t>
  </si>
  <si>
    <t>Annual license total (other models)</t>
  </si>
  <si>
    <t>Annual support / hosting</t>
  </si>
  <si>
    <t>Other annual fees</t>
  </si>
  <si>
    <t>Implementation (one-off)</t>
  </si>
  <si>
    <t>Migration (one-off)</t>
  </si>
  <si>
    <t>Validation support (one-off)</t>
  </si>
  <si>
    <t>Training (one-off)</t>
  </si>
  <si>
    <t>Other one-off fees</t>
  </si>
  <si>
    <t>Exit cost at end of horizon</t>
  </si>
  <si>
    <t>License tiers / entitlements / quote notes</t>
  </si>
  <si>
    <t>Quote completeness</t>
  </si>
  <si>
    <t>Calculated annual license</t>
  </si>
  <si>
    <t>Annual recurring cost (year 1)</t>
  </si>
  <si>
    <t>Total one-off cost</t>
  </si>
  <si>
    <t>Total year 1</t>
  </si>
  <si>
    <t>Total cost over chosen horizon</t>
  </si>
  <si>
    <t>Annual budget check</t>
  </si>
  <si>
    <t>Total-cost budget check</t>
  </si>
  <si>
    <t>Combined budget check</t>
  </si>
  <si>
    <t>Filter Vendor or Vendor ID to work through one supplier. Pale gold cells are inputs; grey / inactive rows do not affect the comparison.</t>
  </si>
  <si>
    <r>
      <t xml:space="preserve">Win with intent.
Keep winning </t>
    </r>
    <r>
      <rPr>
        <b/>
        <sz val="9"/>
        <color rgb="FF4FB3A2"/>
        <rFont val="Arial"/>
        <family val="2"/>
      </rPr>
      <t>by design</t>
    </r>
    <r>
      <rPr>
        <b/>
        <sz val="9"/>
        <color rgb="FF1F3A5F"/>
        <rFont val="Arial"/>
        <family val="2"/>
      </rPr>
      <t>.</t>
    </r>
  </si>
  <si>
    <t>Start here (Each point correlates to the names of the Excel pages in this workbook.)</t>
  </si>
  <si>
    <r>
      <t xml:space="preserve">Pale gold = fill in or select from a dropdown. Pale grey = inactive/out of scope. Other cells are formulas or reference text; </t>
    </r>
    <r>
      <rPr>
        <b/>
        <sz val="10"/>
        <color rgb="FF1F3A5F"/>
        <rFont val="Arial"/>
        <family val="2"/>
      </rPr>
      <t>do not overwrite them</t>
    </r>
    <r>
      <rPr>
        <sz val="10"/>
        <color rgb="FF1F3A5F"/>
        <rFont val="Arial"/>
        <family val="2"/>
      </rPr>
      <t>. Vendor names, criteria and settings are maintained once and looked up elsewhere.</t>
    </r>
  </si>
  <si>
    <t>ISO/IEC 27001:2022 : https://www.iso.org/standard/27001</t>
  </si>
  <si>
    <t>ISO 13485 overview : https://www.iso.org/iso-13485-medical-devices.html</t>
  </si>
  <si>
    <t>FDA computer software assurance guidance, February 2026 :  https://www.fda.gov/regulatory-information/search-fda-guidance-documents/computer-software-assurance-production-and-quality-management-system-software</t>
  </si>
  <si>
    <t>EU Medical Device Regulation (EU) 2017/745, Article 10(9) :  https://eur-lex.europa.eu/eli/reg/2017/745/oj</t>
  </si>
  <si>
    <t>Category comparison : score / 100; incomplete categories remain provisional</t>
  </si>
  <si>
    <t>All criteria : verified 0–5 scores; blank = not verified; N/A = out of scope</t>
  </si>
  <si>
    <t>Planning assumption used for recurring costs in later years. (e.g. additional licenses according to company growth strategy.)</t>
  </si>
  <si>
    <t>Confirm named/concurrent/read-only/admin/supplier access, minimum seats, included modules, storage/API capabilities and limits and whether Settings volumes are covered.</t>
  </si>
  <si>
    <t xml:space="preserve">Can we please go to the latest sheet? I'm going to give you this one because I made some edits, so please don't re-render the whole thing. </t>
  </si>
  <si>
    <t>CAD software integration</t>
  </si>
  <si>
    <t>Name the CAD products and versions supported. Demonstrate a connection with our CAD software: drawings, 3D files, parts, bills of materials and revision updates. Confirm whether it is a ready-made connector, custom API integration or manual import/export; which way data flows; who owns the master record; and how errors, upgrades and extra costs are handled.</t>
  </si>
  <si>
    <t>C37</t>
  </si>
  <si>
    <t>API capabilities</t>
  </si>
  <si>
    <t>Is an API available in the quoted package? Request documentation and a demonstration of reading, creating and updating records, files and links. Check secure access, permissions, automatic event notifications (webhooks), usage limits, error logs, a test environment, version support and any extra fees.</t>
  </si>
  <si>
    <t>Procurement requirement; vendor evidence required</t>
  </si>
  <si>
    <t>C38</t>
  </si>
  <si>
    <t>External connectors</t>
  </si>
  <si>
    <t>List available connectors and supported software versions, including ERP, QMS/PLM, CRM, Microsoft 365 and other tools we use. Distinguish ready-made, partner-built and custom connections. Demonstrate the relevant data exchange and confirm setup effort, synchronisation, maintenance ownership, upgrade support and extra fees. CAD compatibility is scored separately.</t>
  </si>
  <si>
    <t>example vendor</t>
  </si>
  <si>
    <t>Example QMS + PLM Suite</t>
  </si>
  <si>
    <t>https://example-vendor.example</t>
  </si>
  <si>
    <t>FICTIONAL: Example Devices BV; 80 staff; Class II devices; six years using the suite. Reference interview simulated.</t>
  </si>
  <si>
    <t>Netherlands / Amsterdam</t>
  </si>
  <si>
    <t>Germany / Frankfurt</t>
  </si>
  <si>
    <t>Example Vendor BV (fictional)</t>
  </si>
  <si>
    <t>Alex Demo; alex@example-vendor.example</t>
  </si>
  <si>
    <t>FICTIONAL TRAINING EXAMPLE. Independent software company; 12 years in business; 65 medtech customers. All company details and evidence are invented.</t>
  </si>
  <si>
    <t>Baseline for comparing up to 10 QMS and/or PLM providers for a medtech organisation. It supports a documented procurement decision, from initial qualification through evidence review and cost comparison.
V01 is a fictional worked example. Its prices, scores and evidence are invented; "Verified" and "Pass" are simulated. Budgets and dates filled for demonstration.</t>
  </si>
  <si>
    <t>Pass</t>
  </si>
  <si>
    <t>Verified</t>
  </si>
  <si>
    <t>SIMULATED EXAMPLE / C01: demo notes and evidence record 1</t>
  </si>
  <si>
    <t>FICTIONAL: Service-scope ISO 27001 certificate reviewed; hypothetical expiry December 2027. This is not a real certification claim.</t>
  </si>
  <si>
    <t>Sam Example - quality reviewer</t>
  </si>
  <si>
    <t>SIMULATED EXAMPLE / C02: demo notes and evidence record 2</t>
  </si>
  <si>
    <t>FICTIONAL: Contract specifies Amsterdam primary and Frankfurt backup storage, including logs. Support access is restricted and recorded.</t>
  </si>
  <si>
    <t>SIMULATED EXAMPLE / C03: demo notes and evidence record 3</t>
  </si>
  <si>
    <t>FICTIONAL: Encrypted four-hour backups; 4-hour RPO and 8-hour RTO; quarterly restore exercise meets the 24-hour targets.</t>
  </si>
  <si>
    <t>SIMULATED EXAMPLE / C04: demo notes and evidence record 4</t>
  </si>
  <si>
    <t>FICTIONAL: SSO and MFA demonstrated; role permissions separate authors, approvers and administrators; leaver access removed promptly.</t>
  </si>
  <si>
    <t>SIMULATED EXAMPLE / C05: demo notes and evidence record 5</t>
  </si>
  <si>
    <t>FICTIONAL: DPA and subprocessor list reviewed; encryption in transit and at rest; incident escalation and notification procedure documented.</t>
  </si>
  <si>
    <t>SIMULATED EXAMPLE / C06: demo notes and evidence record 6</t>
  </si>
  <si>
    <t>FICTIONAL: Sample service report shows 99.95% availability over 12 months; one outage with root-cause review and corrective action.</t>
  </si>
  <si>
    <t>SIMULATED EXAMPLE / C07: demo notes and evidence record 7</t>
  </si>
  <si>
    <t>FICTIONAL: Draft, review, approval and release demonstrated; obsolete documents retained and clearly marked; controlled copies traceable.</t>
  </si>
  <si>
    <t>SIMULATED EXAMPLE / C08: demo notes and evidence record 8</t>
  </si>
  <si>
    <t>FICTIONAL: Non-conformance linked to containment, root cause, CAPA owner, due date and effectiveness review; overdue reminders work.</t>
  </si>
  <si>
    <t>SIMULATED EXAMPLE / C09: demo notes and evidence record 9</t>
  </si>
  <si>
    <t>FICTIONAL: Risk-based supplier qualification, approval and annual review demonstrated; supplier changes link to affected materials.</t>
  </si>
  <si>
    <t>SIMULATED EXAMPLE / C10: demo notes and evidence record 10</t>
  </si>
  <si>
    <t>FICTIONAL: Document revisions trigger role-based retraining; completion records retained; competence checks require configuration.</t>
  </si>
  <si>
    <t>SIMULATED EXAMPLE / C11: demo notes and evidence record 11</t>
  </si>
  <si>
    <t>FICTIONAL: Complaint links to affected product, risk and CAPA; trend dashboard available; market-specific reports need a configured template.</t>
  </si>
  <si>
    <t>SIMULATED EXAMPLE / C12: demo notes and evidence record 12</t>
  </si>
  <si>
    <t>FICTIONAL: Audit findings feed action tracking and management review; standard reports available; meeting minutes need manual upload.</t>
  </si>
  <si>
    <t>SIMULATED EXAMPLE / C13: demo notes and evidence record 13</t>
  </si>
  <si>
    <t>FICTIONAL: Quality event links to process risk, product and change request; affected records are visible before approval.</t>
  </si>
  <si>
    <t>SIMULATED EXAMPLE / C14: demo notes and evidence record 14</t>
  </si>
  <si>
    <t>FICTIONAL: Released revisions are locked; exact approved product configuration can be retrieved; draft changes remain separate.</t>
  </si>
  <si>
    <t>Jordan Example - engineering reviewer</t>
  </si>
  <si>
    <t>SIMULATED EXAMPLE / C15: demo notes and evidence record 15</t>
  </si>
  <si>
    <t>FICTIONAL: Side-by-side document redline and BOM differences demonstrated; review comments link to the compared revisions.</t>
  </si>
  <si>
    <t>SIMULATED EXAMPLE / C16: demo notes and evidence record 16</t>
  </si>
  <si>
    <t>FICTIONAL: Prototype, verification, validation, released and retired phases configured; each transition has approval and permission rules.</t>
  </si>
  <si>
    <t>SIMULATED EXAMPLE / C17: demo notes and evidence record 17</t>
  </si>
  <si>
    <t>FICTIONAL: Change request to change order demonstrated with impact review, approvals, effectivity date and linked affected records.</t>
  </si>
  <si>
    <t>SIMULATED EXAMPLE / C18: demo notes and evidence record 18</t>
  </si>
  <si>
    <t>FICTIONAL: Multi-level BOM, where-used search and alternative components demonstrated; complex product variants need additional setup.</t>
  </si>
  <si>
    <t>SIMULATED EXAMPLE / C19: demo notes and evidence record 19</t>
  </si>
  <si>
    <t>FICTIONAL: Requirements link to design outputs, risks and verification tests; controlled evidence export demonstrated.</t>
  </si>
  <si>
    <t>SIMULATED EXAMPLE / C20: demo notes and evidence record 20</t>
  </si>
  <si>
    <t>FICTIONAL: Simulated SOLIDWORKS 2025 connector exchanges drawings, parts, BOMs and revisions; PLM owns released records. Test passed; CAD upgrade needs regression testing. No actual compatibility claim.</t>
  </si>
  <si>
    <t>SIMULATED EXAMPLE / C21: demo notes and evidence record 21</t>
  </si>
  <si>
    <t>FICTIONAL: Supplier provides assurance plan, risk assessment and test templates; customer defines intended use and approves configured-use testing.</t>
  </si>
  <si>
    <t>SIMULATED EXAMPLE / C22: demo notes and evidence record 22</t>
  </si>
  <si>
    <t>FICTIONAL: Audit trail records user, timestamp and changes; signature meaning remains attached to approved records; history export tested.</t>
  </si>
  <si>
    <t>SIMULATED EXAMPLE / C23: demo notes and evidence record 23</t>
  </si>
  <si>
    <t>FICTIONAL: Five sample users completed document approval and change tasks; navigation was clear; advanced BOM search required coaching.</t>
  </si>
  <si>
    <t>SIMULATED EXAMPLE / C24: demo notes and evidence record 24</t>
  </si>
  <si>
    <t>FICTIONAL: Quarterly releases with advance notice and sandbox testing; configuration changes recorded; customer assesses regression impact.</t>
  </si>
  <si>
    <t>SIMULATED EXAMPLE / C25: demo notes and evidence record 25</t>
  </si>
  <si>
    <t>FICTIONAL: Trial export includes records, attachments and audit history; reconciliation checks passed; exit support is quoted separately.</t>
  </si>
  <si>
    <t>SIMULATED EXAMPLE / C26: demo notes and evidence record 26</t>
  </si>
  <si>
    <t>FICTIONAL: Ten-week onboarding plan includes configuration, migration trial, acceptance testing and go-live support; customer supplies a process lead.</t>
  </si>
  <si>
    <t>SIMULATED EXAMPLE / C27: demo notes and evidence record 27</t>
  </si>
  <si>
    <t>FICTIONAL: Two administrator sessions and three user workshops included, with recordings and training materials; refresher sessions cost extra.</t>
  </si>
  <si>
    <t>SIMULATED EXAMPLE / C28: demo notes and evidence record 28</t>
  </si>
  <si>
    <t>FICTIONAL: Thirty-day isolated sandbox includes QMS, PLM and API access; sample data only; extension available by agreement.</t>
  </si>
  <si>
    <t>SIMULATED EXAMPLE / C29: demo notes and evidence record 29</t>
  </si>
  <si>
    <t>FICTIONAL: EU business-hours support with round-the-clock critical incident escalation; urgent response target one hour.</t>
  </si>
  <si>
    <t>SIMULATED EXAMPLE / C30: demo notes and evidence record 30</t>
  </si>
  <si>
    <t>FICTIONAL: Fictional reference: Example Devices BV, 80 staff, Class II devices, six-year customer. Simulated interview reports reliable document and change control.</t>
  </si>
  <si>
    <t>SIMULATED EXAMPLE / C31: demo notes and evidence record 31</t>
  </si>
  <si>
    <t>FICTIONAL: Fictional profile: founded 2014, 120 employees, independently owned; simulated continuity plan and accounts reviewed.</t>
  </si>
  <si>
    <t>SIMULATED EXAMPLE / C32: demo notes and evidence record 32</t>
  </si>
  <si>
    <t>FICTIONAL: Simulated reference notes show stable six-year use and completed implementation; one resolved service incident in the sample year.</t>
  </si>
  <si>
    <t>SIMULATED EXAMPLE / C33: demo notes and evidence record 33</t>
  </si>
  <si>
    <t>FICTIONAL: Quarterly release history and a funded product team demonstrated in sample records; proposed enhancements are not contract commitments.</t>
  </si>
  <si>
    <t>SIMULATED EXAMPLE / C34: demo notes and evidence record 34</t>
  </si>
  <si>
    <t>FICTIONAL: Ten named full-user seats; admin included within the ten. No read-only users required. QMS, PLM, API and 100 GB storage included; supplier portal included. Minimum ten seats.</t>
  </si>
  <si>
    <t>SIMULATED EXAMPLE / C35: demo notes and evidence record 35</t>
  </si>
  <si>
    <t>FICTIONAL: Sample EUR quote includes every cost line, annual billing and no annual uplift in Settings. Three-year comparison is not a contract commitment.</t>
  </si>
  <si>
    <t>SIMULATED EXAMPLE / C36: demo notes and evidence record 36</t>
  </si>
  <si>
    <t>FICTIONAL: Seats may be added at EUR 800/year; reductions at annual renewal, minimum ten. Extra storage and future modules require a separate quote.</t>
  </si>
  <si>
    <t>SIMULATED EXAMPLE / C37: demo notes and evidence record 37</t>
  </si>
  <si>
    <t>FICTIONAL: Documented REST API supports reading and updating records, attachments and links. Token permissions, webhooks, error logs and sandbox demonstrated; 60 requests/minute included.</t>
  </si>
  <si>
    <t>SIMULATED EXAMPLE / C38: demo notes and evidence record 38</t>
  </si>
  <si>
    <t>FICTIONAL: Simulated ready-made Microsoft 365 connector and partner ERP connector listed. ERP mapping needs customer testing; responsibility for maintenance is documented. CAD is assessed separately; no real connector availability claim.</t>
  </si>
  <si>
    <t>Named seat</t>
  </si>
  <si>
    <t>FICTIONAL QUOTE EX-2026-001; sample only, not a supplier offer</t>
  </si>
  <si>
    <t>FICTIONAL: 10 named full users; no read-only users; QMS + PLM, API and connectors included. EUR 800/full user/year. Row 15 is unused for named-seat pricing. Zero means included/no fee. Annual billing; comparison over 3 years; amounts exclude VAT.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</si>
</sst>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0.0"/>
  </numFmts>
  <fonts count="9">
    <font>
      <sz val="11"/>
      <name val="Carlito"/>
    </font>
    <font>
      <sz val="10"/>
      <color rgb="FF1F3A5F"/>
      <name val="Arial"/>
      <family val="2"/>
    </font>
    <font>
      <b/>
      <sz val="14"/>
      <color rgb="FF1F3A5F"/>
      <name val="Arial"/>
      <family val="2"/>
    </font>
    <font>
      <b/>
      <sz val="10"/>
      <color rgb="FFFFFFFF"/>
      <name val="Arial"/>
      <family val="2"/>
    </font>
    <font>
      <b/>
      <sz val="10"/>
      <color rgb="FF1F3A5F"/>
      <name val="Arial"/>
      <family val="2"/>
    </font>
    <font>
      <b/>
      <sz val="9"/>
      <color rgb="FF1F3A5F"/>
      <name val="Arial"/>
      <family val="2"/>
    </font>
    <font>
      <b/>
      <sz val="9"/>
      <color rgb="FF4FB3A2"/>
      <name val="Arial"/>
      <family val="2"/>
    </font>
    <font>
      <sz val="10"/>
      <color rgb="FF1F3A5F"/>
      <name val="Arial"/>
      <family val="2"/>
    </font>
    <font>
      <b/>
      <sz val="10"/>
      <color rgb="FF1F3A5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FFFFFF"/>
      </patternFill>
    </fill>
    <fill>
      <patternFill patternType="solid">
        <fgColor rgb="FFFBF2E2"/>
      </patternFill>
    </fill>
    <fill>
      <patternFill patternType="solid">
        <fgColor rgb="FF4FB3A2"/>
      </patternFill>
    </fill>
    <fill>
      <patternFill patternType="solid">
        <fgColor rgb="FFE5F3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D6A24C"/>
      </bottom>
      <diagonal/>
    </border>
    <border>
      <left/>
      <right/>
      <top/>
      <bottom style="thin">
        <color rgb="FF4FB3A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9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64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4" fontId="1" fillId="4" borderId="0" xfId="0" applyNumberFormat="1" applyFont="1" applyFill="1" applyAlignment="1">
      <alignment vertical="center"/>
    </xf>
    <xf numFmtId="9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 wrapText="1"/>
    </xf>
    <xf numFmtId="164" fontId="1" fillId="4" borderId="0" xfId="0" applyNumberFormat="1" applyFont="1" applyFill="1" applyAlignment="1">
      <alignment vertical="center" wrapText="1"/>
    </xf>
    <xf numFmtId="4" fontId="1" fillId="4" borderId="0" xfId="0" applyNumberFormat="1" applyFont="1" applyFill="1" applyAlignment="1">
      <alignment vertical="center" wrapText="1"/>
    </xf>
    <xf numFmtId="0" fontId="4" fillId="6" borderId="2" xfId="0" applyFont="1" applyFill="1" applyBorder="1" applyAlignment="1">
      <alignment vertical="center"/>
    </xf>
    <xf numFmtId="4" fontId="4" fillId="6" borderId="2" xfId="0" applyNumberFormat="1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3">
    <dxf>
      <font>
        <color rgb="FF7F7F7F"/>
      </font>
      <fill>
        <patternFill>
          <bgColor rgb="FFE7E6E6"/>
        </patternFill>
      </fill>
    </dxf>
    <dxf>
      <font>
        <b/>
        <color rgb="FF1F3A5F"/>
      </font>
      <fill>
        <patternFill patternType="solid">
          <bgColor rgb="FFE5F3EF"/>
        </patternFill>
      </fill>
    </dxf>
    <dxf>
      <font>
        <b/>
        <color rgb="FF1F3A5F"/>
      </font>
      <fill>
        <patternFill patternType="solid">
          <bgColor rgb="FFFBF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600075"/>
    <xdr:pic>
      <xdr:nvPicPr>
        <xdr:cNvPr id="2" name="8ad57789-4f26-41cb-a363-b5fd92c8ec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600075"/>
    <xdr:pic>
      <xdr:nvPicPr>
        <xdr:cNvPr id="2" name="5fe42d41-6e54-4123-b167-e03d5b52248c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dors" displayName="Vendors" ref="A6:N16" totalsRowShown="0">
  <tableColumns count="14">
    <tableColumn id="1" xr3:uid="{00000000-0010-0000-0000-000001000000}" name="Vendor ID"/>
    <tableColumn id="2" xr3:uid="{00000000-0010-0000-0000-000002000000}" name="Vendor name"/>
    <tableColumn id="3" xr3:uid="{00000000-0010-0000-0000-000003000000}" name="Product / edition"/>
    <tableColumn id="4" xr3:uid="{00000000-0010-0000-0000-000004000000}" name="Capability"/>
    <tableColumn id="5" xr3:uid="{00000000-0010-0000-0000-000005000000}" name="Website"/>
    <tableColumn id="6" xr3:uid="{00000000-0010-0000-0000-000006000000}" name="Founded year"/>
    <tableColumn id="7" xr3:uid="{00000000-0010-0000-0000-000007000000}" name="Employees"/>
    <tableColumn id="8" xr3:uid="{00000000-0010-0000-0000-000008000000}" name="Medtech customers"/>
    <tableColumn id="9" xr3:uid="{00000000-0010-0000-0000-000009000000}" name="Reference customers / device types"/>
    <tableColumn id="10" xr3:uid="{00000000-0010-0000-0000-00000A000000}" name="Primary hosting countries / region"/>
    <tableColumn id="11" xr3:uid="{00000000-0010-0000-0000-00000B000000}" name="Backup / DR countries / region"/>
    <tableColumn id="12" xr3:uid="{00000000-0010-0000-0000-00000C000000}" name="Contracting legal entity"/>
    <tableColumn id="13" xr3:uid="{00000000-0010-0000-0000-00000D000000}" name="Contact"/>
    <tableColumn id="14" xr3:uid="{00000000-0010-0000-0000-00000E000000}" name="Company history / ownership / notes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riteria" displayName="Criteria" ref="A6:J44" totalsRowShown="0">
  <tableColumns count="10">
    <tableColumn id="1" xr3:uid="{00000000-0010-0000-0100-000001000000}" name="Criterion ID"/>
    <tableColumn id="2" xr3:uid="{00000000-0010-0000-0100-000002000000}" name="Category"/>
    <tableColumn id="3" xr3:uid="{00000000-0010-0000-0100-000003000000}" name="Applies to"/>
    <tableColumn id="4" xr3:uid="{00000000-0010-0000-0100-000004000000}" name="Criterion"/>
    <tableColumn id="5" xr3:uid="{00000000-0010-0000-0100-000005000000}" name="Question / evidence to request"/>
    <tableColumn id="6" xr3:uid="{00000000-0010-0000-0100-000006000000}" name="Weight 1–5"/>
    <tableColumn id="7" xr3:uid="{00000000-0010-0000-0100-000007000000}" name="Gate?"/>
    <tableColumn id="8" xr3:uid="{00000000-0010-0000-0100-000008000000}" name="Include?"/>
    <tableColumn id="9" xr3:uid="{00000000-0010-0000-0100-000009000000}" name="Active"/>
    <tableColumn id="10" xr3:uid="{00000000-0010-0000-0100-00000A000000}" name="Reference basis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valuation" displayName="Evaluation" ref="A6:T386" totalsRowShown="0">
  <tableColumns count="20">
    <tableColumn id="1" xr3:uid="{00000000-0010-0000-0200-000001000000}" name="Vendor ID"/>
    <tableColumn id="2" xr3:uid="{00000000-0010-0000-0200-000002000000}" name="Vendor"/>
    <tableColumn id="3" xr3:uid="{00000000-0010-0000-0200-000003000000}" name="Criterion ID"/>
    <tableColumn id="4" xr3:uid="{00000000-0010-0000-0200-000004000000}" name="Category"/>
    <tableColumn id="5" xr3:uid="{00000000-0010-0000-0200-000005000000}" name="Criterion"/>
    <tableColumn id="6" xr3:uid="{00000000-0010-0000-0200-000006000000}" name="Active"/>
    <tableColumn id="7" xr3:uid="{00000000-0010-0000-0200-000007000000}" name="Weight"/>
    <tableColumn id="8" xr3:uid="{00000000-0010-0000-0200-000008000000}" name="Gate?"/>
    <tableColumn id="9" xr3:uid="{00000000-0010-0000-0200-000009000000}" name="Score 0–5"/>
    <tableColumn id="10" xr3:uid="{00000000-0010-0000-0200-00000A000000}" name="Gate review"/>
    <tableColumn id="11" xr3:uid="{00000000-0010-0000-0200-00000B000000}" name="Evidence status"/>
    <tableColumn id="12" xr3:uid="{00000000-0010-0000-0200-00000C000000}" name="Evidence link / reference"/>
    <tableColumn id="13" xr3:uid="{00000000-0010-0000-0200-00000D000000}" name="Findings / gaps / response"/>
    <tableColumn id="14" xr3:uid="{00000000-0010-0000-0200-00000E000000}" name="Reviewer"/>
    <tableColumn id="15" xr3:uid="{00000000-0010-0000-0200-00000F000000}" name="Review date"/>
    <tableColumn id="16" xr3:uid="{00000000-0010-0000-0200-000010000000}" name="Complete"/>
    <tableColumn id="17" xr3:uid="{00000000-0010-0000-0200-000011000000}" name="Points earned"/>
    <tableColumn id="18" xr3:uid="{00000000-0010-0000-0200-000012000000}" name="Max points"/>
    <tableColumn id="19" xr3:uid="{00000000-0010-0000-0200-000013000000}" name="Gate outcome"/>
    <tableColumn id="20" xr3:uid="{00000000-0010-0000-0200-000014000000}" name="Covered points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A5F"/>
  </sheetPr>
  <dimension ref="A1:U99"/>
  <sheetViews>
    <sheetView showGridLines="0" tabSelected="1" zoomScale="85" zoomScaleNormal="85" workbookViewId="0">
      <selection activeCell="A38" sqref="A38:H38"/>
    </sheetView>
  </sheetViews>
  <sheetFormatPr defaultRowHeight="13.8"/>
  <cols>
    <col min="1" max="1" width="20" customWidth="1"/>
    <col min="2" max="8" width="18" customWidth="1"/>
  </cols>
  <sheetData>
    <row r="1" spans="1:21" ht="52.05" customHeight="1">
      <c r="A1" s="1"/>
      <c r="B1" s="1"/>
      <c r="C1" s="26" t="s">
        <v>275</v>
      </c>
      <c r="D1" s="26"/>
      <c r="E1" s="26"/>
      <c r="F1" s="26"/>
      <c r="G1" s="26"/>
      <c r="H1" s="2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0</v>
      </c>
      <c r="B2" s="8"/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5.0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90" customHeight="1">
      <c r="A4" s="25" t="s">
        <v>305</v>
      </c>
      <c r="B4" s="25"/>
      <c r="C4" s="25"/>
      <c r="D4" s="25"/>
      <c r="E4" s="25"/>
      <c r="F4" s="25"/>
      <c r="G4" s="25"/>
      <c r="H4" s="2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5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5.05" customHeight="1">
      <c r="A6" s="27" t="s">
        <v>276</v>
      </c>
      <c r="B6" s="28"/>
      <c r="C6" s="28"/>
      <c r="D6" s="28"/>
      <c r="E6" s="28"/>
      <c r="F6" s="28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4.049999999999997" customHeight="1">
      <c r="A7" s="25" t="s">
        <v>1</v>
      </c>
      <c r="B7" s="25"/>
      <c r="C7" s="25"/>
      <c r="D7" s="25"/>
      <c r="E7" s="25"/>
      <c r="F7" s="25"/>
      <c r="G7" s="25"/>
      <c r="H7" s="2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4.049999999999997" customHeight="1">
      <c r="A8" s="25" t="s">
        <v>2</v>
      </c>
      <c r="B8" s="25"/>
      <c r="C8" s="25"/>
      <c r="D8" s="25"/>
      <c r="E8" s="25"/>
      <c r="F8" s="25"/>
      <c r="G8" s="25"/>
      <c r="H8" s="2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4.049999999999997" customHeight="1">
      <c r="A9" s="25" t="s">
        <v>3</v>
      </c>
      <c r="B9" s="25"/>
      <c r="C9" s="25"/>
      <c r="D9" s="25"/>
      <c r="E9" s="25"/>
      <c r="F9" s="25"/>
      <c r="G9" s="25"/>
      <c r="H9" s="2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4.049999999999997" customHeight="1">
      <c r="A10" s="25" t="s">
        <v>4</v>
      </c>
      <c r="B10" s="25"/>
      <c r="C10" s="25"/>
      <c r="D10" s="25"/>
      <c r="E10" s="25"/>
      <c r="F10" s="25"/>
      <c r="G10" s="25"/>
      <c r="H10" s="2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4.049999999999997" customHeight="1">
      <c r="A11" s="25" t="s">
        <v>5</v>
      </c>
      <c r="B11" s="25"/>
      <c r="C11" s="25"/>
      <c r="D11" s="25"/>
      <c r="E11" s="25"/>
      <c r="F11" s="25"/>
      <c r="G11" s="25"/>
      <c r="H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5.0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.05" customHeight="1">
      <c r="A13" s="28" t="s">
        <v>6</v>
      </c>
      <c r="B13" s="28"/>
      <c r="C13" s="28"/>
      <c r="D13" s="28"/>
      <c r="E13" s="28"/>
      <c r="F13" s="28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4.049999999999997" customHeight="1">
      <c r="A14" s="29" t="s">
        <v>277</v>
      </c>
      <c r="B14" s="30"/>
      <c r="C14" s="30"/>
      <c r="D14" s="30"/>
      <c r="E14" s="30"/>
      <c r="F14" s="30"/>
      <c r="G14" s="30"/>
      <c r="H14" s="3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5.0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5.05" customHeight="1">
      <c r="A16" s="28" t="s">
        <v>7</v>
      </c>
      <c r="B16" s="28"/>
      <c r="C16" s="28"/>
      <c r="D16" s="28"/>
      <c r="E16" s="28"/>
      <c r="F16" s="28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5.05" customHeight="1">
      <c r="A17" s="1">
        <v>0</v>
      </c>
      <c r="B17" s="31" t="s">
        <v>8</v>
      </c>
      <c r="C17" s="31"/>
      <c r="D17" s="31"/>
      <c r="E17" s="31"/>
      <c r="F17" s="31"/>
      <c r="G17" s="31"/>
      <c r="H17" s="3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05" customHeight="1">
      <c r="A18" s="1">
        <v>1</v>
      </c>
      <c r="B18" s="31" t="s">
        <v>9</v>
      </c>
      <c r="C18" s="31"/>
      <c r="D18" s="31"/>
      <c r="E18" s="31"/>
      <c r="F18" s="31"/>
      <c r="G18" s="31"/>
      <c r="H18" s="3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05" customHeight="1">
      <c r="A19" s="1">
        <v>2</v>
      </c>
      <c r="B19" s="31" t="s">
        <v>10</v>
      </c>
      <c r="C19" s="31"/>
      <c r="D19" s="31"/>
      <c r="E19" s="31"/>
      <c r="F19" s="31"/>
      <c r="G19" s="31"/>
      <c r="H19" s="3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5.05" customHeight="1">
      <c r="A20" s="1">
        <v>3</v>
      </c>
      <c r="B20" s="31" t="s">
        <v>11</v>
      </c>
      <c r="C20" s="31"/>
      <c r="D20" s="31"/>
      <c r="E20" s="31"/>
      <c r="F20" s="31"/>
      <c r="G20" s="31"/>
      <c r="H20" s="3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5.05" customHeight="1">
      <c r="A21" s="1">
        <v>4</v>
      </c>
      <c r="B21" s="31" t="s">
        <v>12</v>
      </c>
      <c r="C21" s="31"/>
      <c r="D21" s="31"/>
      <c r="E21" s="31"/>
      <c r="F21" s="31"/>
      <c r="G21" s="31"/>
      <c r="H21" s="3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5.05" customHeight="1">
      <c r="A22" s="1">
        <v>5</v>
      </c>
      <c r="B22" s="31" t="s">
        <v>13</v>
      </c>
      <c r="C22" s="31"/>
      <c r="D22" s="31"/>
      <c r="E22" s="31"/>
      <c r="F22" s="31"/>
      <c r="G22" s="31"/>
      <c r="H22" s="3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5.0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49.95" customHeight="1">
      <c r="A24" s="25" t="s">
        <v>14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49.95" customHeight="1">
      <c r="A25" s="25" t="s">
        <v>15</v>
      </c>
      <c r="B25" s="25"/>
      <c r="C25" s="25"/>
      <c r="D25" s="25"/>
      <c r="E25" s="25"/>
      <c r="F25" s="25"/>
      <c r="G25" s="25"/>
      <c r="H25" s="2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>
      <c r="A27" s="28" t="s">
        <v>16</v>
      </c>
      <c r="B27" s="28"/>
      <c r="C27" s="28"/>
      <c r="D27" s="28"/>
      <c r="E27" s="28"/>
      <c r="F27" s="28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48" customHeight="1">
      <c r="A28" s="25" t="s">
        <v>17</v>
      </c>
      <c r="B28" s="25"/>
      <c r="C28" s="25"/>
      <c r="D28" s="25"/>
      <c r="E28" s="25"/>
      <c r="F28" s="25"/>
      <c r="G28" s="25"/>
      <c r="H28" s="2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48" customHeight="1">
      <c r="A29" s="25" t="s">
        <v>18</v>
      </c>
      <c r="B29" s="25"/>
      <c r="C29" s="25"/>
      <c r="D29" s="25"/>
      <c r="E29" s="25"/>
      <c r="F29" s="25"/>
      <c r="G29" s="25"/>
      <c r="H29" s="2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42" customHeight="1">
      <c r="A30" s="25" t="s">
        <v>19</v>
      </c>
      <c r="B30" s="25"/>
      <c r="C30" s="25"/>
      <c r="D30" s="25"/>
      <c r="E30" s="25"/>
      <c r="F30" s="25"/>
      <c r="G30" s="25"/>
      <c r="H30" s="2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.0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.05" customHeight="1">
      <c r="A32" s="28" t="s">
        <v>20</v>
      </c>
      <c r="B32" s="28"/>
      <c r="C32" s="28"/>
      <c r="D32" s="28"/>
      <c r="E32" s="28"/>
      <c r="F32" s="28"/>
      <c r="G32" s="28"/>
      <c r="H32" s="2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49.95" customHeight="1">
      <c r="A33" s="25" t="s">
        <v>21</v>
      </c>
      <c r="B33" s="25"/>
      <c r="C33" s="25"/>
      <c r="D33" s="25"/>
      <c r="E33" s="25"/>
      <c r="F33" s="25"/>
      <c r="G33" s="25"/>
      <c r="H33" s="2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6.05" customHeight="1">
      <c r="A34" s="25" t="s">
        <v>22</v>
      </c>
      <c r="B34" s="25"/>
      <c r="C34" s="25"/>
      <c r="D34" s="25"/>
      <c r="E34" s="25"/>
      <c r="F34" s="25"/>
      <c r="G34" s="25"/>
      <c r="H34" s="2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43.95" customHeight="1">
      <c r="A36" s="32" t="s">
        <v>278</v>
      </c>
      <c r="B36" s="25"/>
      <c r="C36" s="25"/>
      <c r="D36" s="25"/>
      <c r="E36" s="25"/>
      <c r="F36" s="25"/>
      <c r="G36" s="25"/>
      <c r="H36" s="2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3.95" customHeight="1">
      <c r="A37" s="32" t="s">
        <v>279</v>
      </c>
      <c r="B37" s="25"/>
      <c r="C37" s="25"/>
      <c r="D37" s="25"/>
      <c r="E37" s="25"/>
      <c r="F37" s="25"/>
      <c r="G37" s="25"/>
      <c r="H37" s="2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43.95" customHeight="1">
      <c r="A38" s="32" t="s">
        <v>280</v>
      </c>
      <c r="B38" s="25"/>
      <c r="C38" s="25"/>
      <c r="D38" s="25"/>
      <c r="E38" s="25"/>
      <c r="F38" s="25"/>
      <c r="G38" s="25"/>
      <c r="H38" s="2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43.95" customHeight="1">
      <c r="A39" s="32" t="s">
        <v>281</v>
      </c>
      <c r="B39" s="25"/>
      <c r="C39" s="25"/>
      <c r="D39" s="25"/>
      <c r="E39" s="25"/>
      <c r="F39" s="25"/>
      <c r="G39" s="25"/>
      <c r="H39" s="2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.0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.0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.0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.0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.0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</sheetData>
  <mergeCells count="30">
    <mergeCell ref="A34:H34"/>
    <mergeCell ref="A36:H36"/>
    <mergeCell ref="A37:H37"/>
    <mergeCell ref="A38:H38"/>
    <mergeCell ref="A39:H39"/>
    <mergeCell ref="A28:H28"/>
    <mergeCell ref="A29:H29"/>
    <mergeCell ref="A30:H30"/>
    <mergeCell ref="A32:H32"/>
    <mergeCell ref="A33:H33"/>
    <mergeCell ref="B21:H21"/>
    <mergeCell ref="B22:H22"/>
    <mergeCell ref="A24:H24"/>
    <mergeCell ref="A25:H25"/>
    <mergeCell ref="A27:H27"/>
    <mergeCell ref="A16:H16"/>
    <mergeCell ref="B17:H17"/>
    <mergeCell ref="B18:H18"/>
    <mergeCell ref="B19:H19"/>
    <mergeCell ref="B20:H20"/>
    <mergeCell ref="A9:H9"/>
    <mergeCell ref="A10:H10"/>
    <mergeCell ref="A11:H11"/>
    <mergeCell ref="A13:H13"/>
    <mergeCell ref="A14:H14"/>
    <mergeCell ref="C1:H1"/>
    <mergeCell ref="A4:H4"/>
    <mergeCell ref="A6:H6"/>
    <mergeCell ref="A7:H7"/>
    <mergeCell ref="A8:H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A5F"/>
  </sheetPr>
  <dimension ref="A1:U100"/>
  <sheetViews>
    <sheetView showGridLines="0" topLeftCell="A56" workbookViewId="0">
      <selection activeCell="J7" sqref="J7"/>
    </sheetView>
  </sheetViews>
  <sheetFormatPr defaultRowHeight="13.8"/>
  <cols>
    <col min="1" max="1" width="32" customWidth="1"/>
    <col min="2" max="11" width="18" customWidth="1"/>
    <col min="12" max="12" width="30" customWidth="1"/>
  </cols>
  <sheetData>
    <row r="1" spans="1:21" ht="52.05" customHeight="1">
      <c r="A1" s="1"/>
      <c r="B1" s="1"/>
      <c r="C1" s="26" t="s">
        <v>275</v>
      </c>
      <c r="D1" s="26"/>
      <c r="E1" s="26"/>
      <c r="F1" s="26"/>
      <c r="G1" s="26"/>
      <c r="H1" s="2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1"/>
      <c r="T2" s="1"/>
      <c r="U2" s="1"/>
    </row>
    <row r="3" spans="1:21" ht="34.049999999999997" customHeight="1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"/>
      <c r="N3" s="1"/>
      <c r="O3" s="1"/>
      <c r="P3" s="1"/>
      <c r="Q3" s="1"/>
      <c r="R3" s="1"/>
      <c r="S3" s="1"/>
      <c r="T3" s="1"/>
      <c r="U3" s="1"/>
    </row>
    <row r="4" spans="1:21" ht="25.05" customHeight="1">
      <c r="A4" s="1" t="str">
        <f>"Scope: "&amp;Settings!B5&amp;"    Currency: "&amp;Settings!B6&amp;"    Cost horizon: "&amp;Settings!B9&amp;" years"</f>
        <v>Scope: Both    Currency: EUR    Cost horizon: 3 years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5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" customHeight="1">
      <c r="A6" s="9" t="s">
        <v>25</v>
      </c>
      <c r="B6" s="9" t="s">
        <v>26</v>
      </c>
      <c r="C6" s="9" t="s">
        <v>27</v>
      </c>
      <c r="D6" s="9" t="s">
        <v>28</v>
      </c>
      <c r="E6" s="9" t="s">
        <v>29</v>
      </c>
      <c r="F6" s="9" t="s">
        <v>30</v>
      </c>
      <c r="G6" s="9" t="s">
        <v>31</v>
      </c>
      <c r="H6" s="9" t="s">
        <v>32</v>
      </c>
      <c r="I6" s="9" t="s">
        <v>33</v>
      </c>
      <c r="J6" s="9" t="s">
        <v>34</v>
      </c>
      <c r="K6" s="9" t="s">
        <v>35</v>
      </c>
      <c r="L6" s="9" t="s">
        <v>36</v>
      </c>
      <c r="M6" s="1"/>
      <c r="N6" s="1"/>
      <c r="O6" s="1"/>
      <c r="P6" s="1"/>
      <c r="Q6" s="1"/>
      <c r="R6" s="1"/>
      <c r="S6" s="1"/>
      <c r="T6" s="1"/>
      <c r="U6" s="1"/>
    </row>
    <row r="7" spans="1:21" ht="48" customHeight="1">
      <c r="A7" s="2" t="str">
        <f>IF(Vendors!B7="","",Vendors!B7&amp;" / "&amp;Vendors!C7)</f>
        <v>example vendor / Example QMS + PLM Suite</v>
      </c>
      <c r="B7" s="2" t="str">
        <f>IF(A7="","",IF(COUNTIF(Evaluation!S7:S44,"Fail")&gt;0,"Fail",IF(COUNTIF(Evaluation!S7:S44,"Pending")&gt;0,"Pending",IF(COUNTIF(Evaluation!S7:S44,"Pass")=0,"No active gates","Pass"))))</f>
        <v>Pass</v>
      </c>
      <c r="C7" s="4">
        <f>IF(A7="","",IF(SUM(Evaluation!R7:R44)=0,"",SUM(Evaluation!T7:T44)/SUM(Evaluation!R7:R44)))</f>
        <v>1</v>
      </c>
      <c r="D7" s="5">
        <f>IF(A7="","",IF(SUM(Evaluation!T7:T44)=0,"",100*SUM(Evaluation!Q7:Q44)/SUM(Evaluation!R7:R44)))</f>
        <v>82.838709677419359</v>
      </c>
      <c r="E7" s="3">
        <f>IF(A7="","",IF(Costs!B27="","",Costs!B27))</f>
        <v>10000</v>
      </c>
      <c r="F7" s="3">
        <f>IF(A7="","",IF(Costs!B30="","",Costs!B30))</f>
        <v>39000</v>
      </c>
      <c r="G7" s="2" t="str">
        <f>IF(A7="","",IF(Costs!B33="","",Costs!B33))</f>
        <v>Within budget</v>
      </c>
      <c r="H7" s="2" t="str">
        <f>IF(A7="","",IF(OR(B7="Fail",J7&lt;&gt;"Match"),"Not qualified",IF(OR(B7&lt;&gt;"Pass",C7&lt;&gt;1),"Assessment incomplete",IF(D7&lt;Settings!$B$15,"Below threshold",IF(K7&lt;&gt;"Complete","Quote incomplete",IF(G7&lt;&gt;"Within budget",G7,"Shortlist ready"))))))</f>
        <v>Shortlist ready</v>
      </c>
      <c r="I7" s="2">
        <f t="shared" ref="I7:I16" si="0">IF(H7&lt;&gt;"Shortlist ready","",1+COUNTIFS($H$7:$H$16,"Shortlist ready",$D$7:$D$16,"&gt;"&amp;D7))</f>
        <v>1</v>
      </c>
      <c r="J7" s="2" t="str">
        <f>IF(A7="","",IF(OR(Vendors!D7=Settings!$B$5,Vendors!D7="Both"),"Match","Gap / unknown"))</f>
        <v>Match</v>
      </c>
      <c r="K7" s="2" t="str">
        <f>IF(A7="","",IF(Costs!B25="","",Costs!B25))</f>
        <v>Complete</v>
      </c>
      <c r="L7" s="2" t="str">
        <f>IF(A7="","",COUNTIF(Evaluation!S7:S44,"Fail")&amp;" failed / "&amp;COUNTIF(Evaluation!S7:S44,"Pending")&amp;" pending")</f>
        <v>0 failed / 0 pending</v>
      </c>
      <c r="M7" s="1"/>
      <c r="N7" s="1"/>
      <c r="O7" s="1"/>
      <c r="P7" s="1"/>
      <c r="Q7" s="1"/>
      <c r="R7" s="1"/>
      <c r="S7" s="1"/>
      <c r="T7" s="1"/>
      <c r="U7" s="1"/>
    </row>
    <row r="8" spans="1:21" ht="48" customHeight="1">
      <c r="A8" s="2" t="str">
        <f>IF(Vendors!B8="","",Vendors!B8&amp;" / "&amp;Vendors!C8)</f>
        <v/>
      </c>
      <c r="B8" s="2" t="str">
        <f>IF(A8="","",IF(COUNTIF(Evaluation!S45:S82,"Fail")&gt;0,"Fail",IF(COUNTIF(Evaluation!S45:S82,"Pending")&gt;0,"Pending",IF(COUNTIF(Evaluation!S45:S82,"Pass")=0,"No active gates","Pass"))))</f>
        <v/>
      </c>
      <c r="C8" s="4" t="str">
        <f>IF(A8="","",IF(SUM(Evaluation!R45:R82)=0,"",SUM(Evaluation!T45:T82)/SUM(Evaluation!R45:R82)))</f>
        <v/>
      </c>
      <c r="D8" s="5" t="str">
        <f>IF(A8="","",IF(SUM(Evaluation!T45:T82)=0,"",100*SUM(Evaluation!Q45:Q82)/SUM(Evaluation!R45:R82)))</f>
        <v/>
      </c>
      <c r="E8" s="3" t="str">
        <f>IF(A8="","",IF(Costs!C27="","",Costs!C27))</f>
        <v/>
      </c>
      <c r="F8" s="3" t="str">
        <f>IF(A8="","",IF(Costs!C30="","",Costs!C30))</f>
        <v/>
      </c>
      <c r="G8" s="2" t="str">
        <f>IF(A8="","",IF(Costs!C33="","",Costs!C33))</f>
        <v/>
      </c>
      <c r="H8" s="2" t="str">
        <f>IF(A8="","",IF(OR(B8="Fail",J8&lt;&gt;"Match"),"Not qualified",IF(OR(B8&lt;&gt;"Pass",C8&lt;&gt;1),"Assessment incomplete",IF(D8&lt;Settings!$B$15,"Below threshold",IF(K8&lt;&gt;"Complete","Quote incomplete",IF(G8&lt;&gt;"Within budget",G8,"Shortlist ready"))))))</f>
        <v/>
      </c>
      <c r="I8" s="2" t="str">
        <f t="shared" si="0"/>
        <v/>
      </c>
      <c r="J8" s="2" t="str">
        <f>IF(A8="","",IF(OR(Vendors!D8=Settings!$B$5,Vendors!D8="Both"),"Match","Gap / unknown"))</f>
        <v/>
      </c>
      <c r="K8" s="2" t="str">
        <f>IF(A8="","",IF(Costs!C25="","",Costs!C25))</f>
        <v/>
      </c>
      <c r="L8" s="2" t="str">
        <f>IF(A8="","",COUNTIF(Evaluation!S45:S82,"Fail")&amp;" failed / "&amp;COUNTIF(Evaluation!S45:S82,"Pending")&amp;" pending")</f>
        <v/>
      </c>
      <c r="M8" s="1"/>
      <c r="N8" s="1"/>
      <c r="O8" s="1"/>
      <c r="P8" s="1"/>
      <c r="Q8" s="1"/>
      <c r="R8" s="1"/>
      <c r="S8" s="1"/>
      <c r="T8" s="1"/>
      <c r="U8" s="1"/>
    </row>
    <row r="9" spans="1:21" ht="48" customHeight="1">
      <c r="A9" s="2" t="str">
        <f>IF(Vendors!B9="","",Vendors!B9&amp;" / "&amp;Vendors!C9)</f>
        <v/>
      </c>
      <c r="B9" s="2" t="str">
        <f>IF(A9="","",IF(COUNTIF(Evaluation!S83:S120,"Fail")&gt;0,"Fail",IF(COUNTIF(Evaluation!S83:S120,"Pending")&gt;0,"Pending",IF(COUNTIF(Evaluation!S83:S120,"Pass")=0,"No active gates","Pass"))))</f>
        <v/>
      </c>
      <c r="C9" s="4" t="str">
        <f>IF(A9="","",IF(SUM(Evaluation!R83:R120)=0,"",SUM(Evaluation!T83:T120)/SUM(Evaluation!R83:R120)))</f>
        <v/>
      </c>
      <c r="D9" s="5" t="str">
        <f>IF(A9="","",IF(SUM(Evaluation!T83:T120)=0,"",100*SUM(Evaluation!Q83:Q120)/SUM(Evaluation!R83:R120)))</f>
        <v/>
      </c>
      <c r="E9" s="3" t="str">
        <f>IF(A9="","",IF(Costs!D27="","",Costs!D27))</f>
        <v/>
      </c>
      <c r="F9" s="3" t="str">
        <f>IF(A9="","",IF(Costs!D30="","",Costs!D30))</f>
        <v/>
      </c>
      <c r="G9" s="2" t="str">
        <f>IF(A9="","",IF(Costs!D33="","",Costs!D33))</f>
        <v/>
      </c>
      <c r="H9" s="2" t="str">
        <f>IF(A9="","",IF(OR(B9="Fail",J9&lt;&gt;"Match"),"Not qualified",IF(OR(B9&lt;&gt;"Pass",C9&lt;&gt;1),"Assessment incomplete",IF(D9&lt;Settings!$B$15,"Below threshold",IF(K9&lt;&gt;"Complete","Quote incomplete",IF(G9&lt;&gt;"Within budget",G9,"Shortlist ready"))))))</f>
        <v/>
      </c>
      <c r="I9" s="2" t="str">
        <f t="shared" si="0"/>
        <v/>
      </c>
      <c r="J9" s="2" t="str">
        <f>IF(A9="","",IF(OR(Vendors!D9=Settings!$B$5,Vendors!D9="Both"),"Match","Gap / unknown"))</f>
        <v/>
      </c>
      <c r="K9" s="2" t="str">
        <f>IF(A9="","",IF(Costs!D25="","",Costs!D25))</f>
        <v/>
      </c>
      <c r="L9" s="2" t="str">
        <f>IF(A9="","",COUNTIF(Evaluation!S83:S120,"Fail")&amp;" failed / "&amp;COUNTIF(Evaluation!S83:S120,"Pending")&amp;" pending")</f>
        <v/>
      </c>
      <c r="M9" s="1"/>
      <c r="N9" s="1"/>
      <c r="O9" s="1"/>
      <c r="P9" s="1"/>
      <c r="Q9" s="1"/>
      <c r="R9" s="1"/>
      <c r="S9" s="1"/>
      <c r="T9" s="1"/>
      <c r="U9" s="1"/>
    </row>
    <row r="10" spans="1:21" ht="48" customHeight="1">
      <c r="A10" s="2" t="str">
        <f>IF(Vendors!B10="","",Vendors!B10&amp;" / "&amp;Vendors!C10)</f>
        <v/>
      </c>
      <c r="B10" s="2" t="str">
        <f>IF(A10="","",IF(COUNTIF(Evaluation!S121:S158,"Fail")&gt;0,"Fail",IF(COUNTIF(Evaluation!S121:S158,"Pending")&gt;0,"Pending",IF(COUNTIF(Evaluation!S121:S158,"Pass")=0,"No active gates","Pass"))))</f>
        <v/>
      </c>
      <c r="C10" s="4" t="str">
        <f>IF(A10="","",IF(SUM(Evaluation!R121:R158)=0,"",SUM(Evaluation!T121:T158)/SUM(Evaluation!R121:R158)))</f>
        <v/>
      </c>
      <c r="D10" s="5" t="str">
        <f>IF(A10="","",IF(SUM(Evaluation!T121:T158)=0,"",100*SUM(Evaluation!Q121:Q158)/SUM(Evaluation!R121:R158)))</f>
        <v/>
      </c>
      <c r="E10" s="3" t="str">
        <f>IF(A10="","",IF(Costs!E27="","",Costs!E27))</f>
        <v/>
      </c>
      <c r="F10" s="3" t="str">
        <f>IF(A10="","",IF(Costs!E30="","",Costs!E30))</f>
        <v/>
      </c>
      <c r="G10" s="2" t="str">
        <f>IF(A10="","",IF(Costs!E33="","",Costs!E33))</f>
        <v/>
      </c>
      <c r="H10" s="2" t="str">
        <f>IF(A10="","",IF(OR(B10="Fail",J10&lt;&gt;"Match"),"Not qualified",IF(OR(B10&lt;&gt;"Pass",C10&lt;&gt;1),"Assessment incomplete",IF(D10&lt;Settings!$B$15,"Below threshold",IF(K10&lt;&gt;"Complete","Quote incomplete",IF(G10&lt;&gt;"Within budget",G10,"Shortlist ready"))))))</f>
        <v/>
      </c>
      <c r="I10" s="2" t="str">
        <f t="shared" si="0"/>
        <v/>
      </c>
      <c r="J10" s="2" t="str">
        <f>IF(A10="","",IF(OR(Vendors!D10=Settings!$B$5,Vendors!D10="Both"),"Match","Gap / unknown"))</f>
        <v/>
      </c>
      <c r="K10" s="2" t="str">
        <f>IF(A10="","",IF(Costs!E25="","",Costs!E25))</f>
        <v/>
      </c>
      <c r="L10" s="2" t="str">
        <f>IF(A10="","",COUNTIF(Evaluation!S121:S158,"Fail")&amp;" failed / "&amp;COUNTIF(Evaluation!S121:S158,"Pending")&amp;" pending")</f>
        <v/>
      </c>
      <c r="M10" s="1"/>
      <c r="N10" s="1"/>
      <c r="O10" s="1"/>
      <c r="P10" s="1"/>
      <c r="Q10" s="1"/>
      <c r="R10" s="1"/>
      <c r="S10" s="1"/>
      <c r="T10" s="1"/>
      <c r="U10" s="1"/>
    </row>
    <row r="11" spans="1:21" ht="48" customHeight="1">
      <c r="A11" s="2" t="str">
        <f>IF(Vendors!B11="","",Vendors!B11&amp;" / "&amp;Vendors!C11)</f>
        <v/>
      </c>
      <c r="B11" s="2" t="str">
        <f>IF(A11="","",IF(COUNTIF(Evaluation!S159:S196,"Fail")&gt;0,"Fail",IF(COUNTIF(Evaluation!S159:S196,"Pending")&gt;0,"Pending",IF(COUNTIF(Evaluation!S159:S196,"Pass")=0,"No active gates","Pass"))))</f>
        <v/>
      </c>
      <c r="C11" s="4" t="str">
        <f>IF(A11="","",IF(SUM(Evaluation!R159:R196)=0,"",SUM(Evaluation!T159:T196)/SUM(Evaluation!R159:R196)))</f>
        <v/>
      </c>
      <c r="D11" s="5" t="str">
        <f>IF(A11="","",IF(SUM(Evaluation!T159:T196)=0,"",100*SUM(Evaluation!Q159:Q196)/SUM(Evaluation!R159:R196)))</f>
        <v/>
      </c>
      <c r="E11" s="3" t="str">
        <f>IF(A11="","",IF(Costs!F27="","",Costs!F27))</f>
        <v/>
      </c>
      <c r="F11" s="3" t="str">
        <f>IF(A11="","",IF(Costs!F30="","",Costs!F30))</f>
        <v/>
      </c>
      <c r="G11" s="2" t="str">
        <f>IF(A11="","",IF(Costs!F33="","",Costs!F33))</f>
        <v/>
      </c>
      <c r="H11" s="2" t="str">
        <f>IF(A11="","",IF(OR(B11="Fail",J11&lt;&gt;"Match"),"Not qualified",IF(OR(B11&lt;&gt;"Pass",C11&lt;&gt;1),"Assessment incomplete",IF(D11&lt;Settings!$B$15,"Below threshold",IF(K11&lt;&gt;"Complete","Quote incomplete",IF(G11&lt;&gt;"Within budget",G11,"Shortlist ready"))))))</f>
        <v/>
      </c>
      <c r="I11" s="2" t="str">
        <f t="shared" si="0"/>
        <v/>
      </c>
      <c r="J11" s="2" t="str">
        <f>IF(A11="","",IF(OR(Vendors!D11=Settings!$B$5,Vendors!D11="Both"),"Match","Gap / unknown"))</f>
        <v/>
      </c>
      <c r="K11" s="2" t="str">
        <f>IF(A11="","",IF(Costs!F25="","",Costs!F25))</f>
        <v/>
      </c>
      <c r="L11" s="2" t="str">
        <f>IF(A11="","",COUNTIF(Evaluation!S159:S196,"Fail")&amp;" failed / "&amp;COUNTIF(Evaluation!S159:S196,"Pending")&amp;" pending")</f>
        <v/>
      </c>
      <c r="M11" s="1"/>
      <c r="N11" s="1"/>
      <c r="O11" s="1"/>
      <c r="P11" s="1"/>
      <c r="Q11" s="1"/>
      <c r="R11" s="1"/>
      <c r="S11" s="1"/>
      <c r="T11" s="1"/>
      <c r="U11" s="1"/>
    </row>
    <row r="12" spans="1:21" ht="48" customHeight="1">
      <c r="A12" s="2" t="str">
        <f>IF(Vendors!B12="","",Vendors!B12&amp;" / "&amp;Vendors!C12)</f>
        <v/>
      </c>
      <c r="B12" s="2" t="str">
        <f>IF(A12="","",IF(COUNTIF(Evaluation!S197:S234,"Fail")&gt;0,"Fail",IF(COUNTIF(Evaluation!S197:S234,"Pending")&gt;0,"Pending",IF(COUNTIF(Evaluation!S197:S234,"Pass")=0,"No active gates","Pass"))))</f>
        <v/>
      </c>
      <c r="C12" s="4" t="str">
        <f>IF(A12="","",IF(SUM(Evaluation!R197:R234)=0,"",SUM(Evaluation!T197:T234)/SUM(Evaluation!R197:R234)))</f>
        <v/>
      </c>
      <c r="D12" s="5" t="str">
        <f>IF(A12="","",IF(SUM(Evaluation!T197:T234)=0,"",100*SUM(Evaluation!Q197:Q234)/SUM(Evaluation!R197:R234)))</f>
        <v/>
      </c>
      <c r="E12" s="3" t="str">
        <f>IF(A12="","",IF(Costs!G27="","",Costs!G27))</f>
        <v/>
      </c>
      <c r="F12" s="3" t="str">
        <f>IF(A12="","",IF(Costs!G30="","",Costs!G30))</f>
        <v/>
      </c>
      <c r="G12" s="2" t="str">
        <f>IF(A12="","",IF(Costs!G33="","",Costs!G33))</f>
        <v/>
      </c>
      <c r="H12" s="2" t="str">
        <f>IF(A12="","",IF(OR(B12="Fail",J12&lt;&gt;"Match"),"Not qualified",IF(OR(B12&lt;&gt;"Pass",C12&lt;&gt;1),"Assessment incomplete",IF(D12&lt;Settings!$B$15,"Below threshold",IF(K12&lt;&gt;"Complete","Quote incomplete",IF(G12&lt;&gt;"Within budget",G12,"Shortlist ready"))))))</f>
        <v/>
      </c>
      <c r="I12" s="2" t="str">
        <f t="shared" si="0"/>
        <v/>
      </c>
      <c r="J12" s="2" t="str">
        <f>IF(A12="","",IF(OR(Vendors!D12=Settings!$B$5,Vendors!D12="Both"),"Match","Gap / unknown"))</f>
        <v/>
      </c>
      <c r="K12" s="2" t="str">
        <f>IF(A12="","",IF(Costs!G25="","",Costs!G25))</f>
        <v/>
      </c>
      <c r="L12" s="2" t="str">
        <f>IF(A12="","",COUNTIF(Evaluation!S197:S234,"Fail")&amp;" failed / "&amp;COUNTIF(Evaluation!S197:S234,"Pending")&amp;" pending")</f>
        <v/>
      </c>
      <c r="M12" s="1"/>
      <c r="N12" s="1"/>
      <c r="O12" s="1"/>
      <c r="P12" s="1"/>
      <c r="Q12" s="1"/>
      <c r="R12" s="1"/>
      <c r="S12" s="1"/>
      <c r="T12" s="1"/>
      <c r="U12" s="1"/>
    </row>
    <row r="13" spans="1:21" ht="48" customHeight="1">
      <c r="A13" s="2" t="str">
        <f>IF(Vendors!B13="","",Vendors!B13&amp;" / "&amp;Vendors!C13)</f>
        <v/>
      </c>
      <c r="B13" s="2" t="str">
        <f>IF(A13="","",IF(COUNTIF(Evaluation!S235:S272,"Fail")&gt;0,"Fail",IF(COUNTIF(Evaluation!S235:S272,"Pending")&gt;0,"Pending",IF(COUNTIF(Evaluation!S235:S272,"Pass")=0,"No active gates","Pass"))))</f>
        <v/>
      </c>
      <c r="C13" s="4" t="str">
        <f>IF(A13="","",IF(SUM(Evaluation!R235:R272)=0,"",SUM(Evaluation!T235:T272)/SUM(Evaluation!R235:R272)))</f>
        <v/>
      </c>
      <c r="D13" s="5" t="str">
        <f>IF(A13="","",IF(SUM(Evaluation!T235:T272)=0,"",100*SUM(Evaluation!Q235:Q272)/SUM(Evaluation!R235:R272)))</f>
        <v/>
      </c>
      <c r="E13" s="3" t="str">
        <f>IF(A13="","",IF(Costs!H27="","",Costs!H27))</f>
        <v/>
      </c>
      <c r="F13" s="3" t="str">
        <f>IF(A13="","",IF(Costs!H30="","",Costs!H30))</f>
        <v/>
      </c>
      <c r="G13" s="2" t="str">
        <f>IF(A13="","",IF(Costs!H33="","",Costs!H33))</f>
        <v/>
      </c>
      <c r="H13" s="2" t="str">
        <f>IF(A13="","",IF(OR(B13="Fail",J13&lt;&gt;"Match"),"Not qualified",IF(OR(B13&lt;&gt;"Pass",C13&lt;&gt;1),"Assessment incomplete",IF(D13&lt;Settings!$B$15,"Below threshold",IF(K13&lt;&gt;"Complete","Quote incomplete",IF(G13&lt;&gt;"Within budget",G13,"Shortlist ready"))))))</f>
        <v/>
      </c>
      <c r="I13" s="2" t="str">
        <f t="shared" si="0"/>
        <v/>
      </c>
      <c r="J13" s="2" t="str">
        <f>IF(A13="","",IF(OR(Vendors!D13=Settings!$B$5,Vendors!D13="Both"),"Match","Gap / unknown"))</f>
        <v/>
      </c>
      <c r="K13" s="2" t="str">
        <f>IF(A13="","",IF(Costs!H25="","",Costs!H25))</f>
        <v/>
      </c>
      <c r="L13" s="2" t="str">
        <f>IF(A13="","",COUNTIF(Evaluation!S235:S272,"Fail")&amp;" failed / "&amp;COUNTIF(Evaluation!S235:S272,"Pending")&amp;" pending")</f>
        <v/>
      </c>
      <c r="M13" s="1"/>
      <c r="N13" s="1"/>
      <c r="O13" s="1"/>
      <c r="P13" s="1"/>
      <c r="Q13" s="1"/>
      <c r="R13" s="1"/>
      <c r="S13" s="1"/>
      <c r="T13" s="1"/>
      <c r="U13" s="1"/>
    </row>
    <row r="14" spans="1:21" ht="48" customHeight="1">
      <c r="A14" s="2" t="str">
        <f>IF(Vendors!B14="","",Vendors!B14&amp;" / "&amp;Vendors!C14)</f>
        <v/>
      </c>
      <c r="B14" s="2" t="str">
        <f>IF(A14="","",IF(COUNTIF(Evaluation!S273:S310,"Fail")&gt;0,"Fail",IF(COUNTIF(Evaluation!S273:S310,"Pending")&gt;0,"Pending",IF(COUNTIF(Evaluation!S273:S310,"Pass")=0,"No active gates","Pass"))))</f>
        <v/>
      </c>
      <c r="C14" s="4" t="str">
        <f>IF(A14="","",IF(SUM(Evaluation!R273:R310)=0,"",SUM(Evaluation!T273:T310)/SUM(Evaluation!R273:R310)))</f>
        <v/>
      </c>
      <c r="D14" s="5" t="str">
        <f>IF(A14="","",IF(SUM(Evaluation!T273:T310)=0,"",100*SUM(Evaluation!Q273:Q310)/SUM(Evaluation!R273:R310)))</f>
        <v/>
      </c>
      <c r="E14" s="3" t="str">
        <f>IF(A14="","",IF(Costs!I27="","",Costs!I27))</f>
        <v/>
      </c>
      <c r="F14" s="3" t="str">
        <f>IF(A14="","",IF(Costs!I30="","",Costs!I30))</f>
        <v/>
      </c>
      <c r="G14" s="2" t="str">
        <f>IF(A14="","",IF(Costs!I33="","",Costs!I33))</f>
        <v/>
      </c>
      <c r="H14" s="2" t="str">
        <f>IF(A14="","",IF(OR(B14="Fail",J14&lt;&gt;"Match"),"Not qualified",IF(OR(B14&lt;&gt;"Pass",C14&lt;&gt;1),"Assessment incomplete",IF(D14&lt;Settings!$B$15,"Below threshold",IF(K14&lt;&gt;"Complete","Quote incomplete",IF(G14&lt;&gt;"Within budget",G14,"Shortlist ready"))))))</f>
        <v/>
      </c>
      <c r="I14" s="2" t="str">
        <f t="shared" si="0"/>
        <v/>
      </c>
      <c r="J14" s="2" t="str">
        <f>IF(A14="","",IF(OR(Vendors!D14=Settings!$B$5,Vendors!D14="Both"),"Match","Gap / unknown"))</f>
        <v/>
      </c>
      <c r="K14" s="2" t="str">
        <f>IF(A14="","",IF(Costs!I25="","",Costs!I25))</f>
        <v/>
      </c>
      <c r="L14" s="2" t="str">
        <f>IF(A14="","",COUNTIF(Evaluation!S273:S310,"Fail")&amp;" failed / "&amp;COUNTIF(Evaluation!S273:S310,"Pending")&amp;" pending")</f>
        <v/>
      </c>
      <c r="M14" s="1"/>
      <c r="N14" s="1"/>
      <c r="O14" s="1"/>
      <c r="P14" s="1"/>
      <c r="Q14" s="1"/>
      <c r="R14" s="1"/>
      <c r="S14" s="1"/>
      <c r="T14" s="1"/>
      <c r="U14" s="1"/>
    </row>
    <row r="15" spans="1:21" ht="48" customHeight="1">
      <c r="A15" s="2" t="str">
        <f>IF(Vendors!B15="","",Vendors!B15&amp;" / "&amp;Vendors!C15)</f>
        <v/>
      </c>
      <c r="B15" s="2" t="str">
        <f>IF(A15="","",IF(COUNTIF(Evaluation!S311:S348,"Fail")&gt;0,"Fail",IF(COUNTIF(Evaluation!S311:S348,"Pending")&gt;0,"Pending",IF(COUNTIF(Evaluation!S311:S348,"Pass")=0,"No active gates","Pass"))))</f>
        <v/>
      </c>
      <c r="C15" s="4" t="str">
        <f>IF(A15="","",IF(SUM(Evaluation!R311:R348)=0,"",SUM(Evaluation!T311:T348)/SUM(Evaluation!R311:R348)))</f>
        <v/>
      </c>
      <c r="D15" s="5" t="str">
        <f>IF(A15="","",IF(SUM(Evaluation!T311:T348)=0,"",100*SUM(Evaluation!Q311:Q348)/SUM(Evaluation!R311:R348)))</f>
        <v/>
      </c>
      <c r="E15" s="3" t="str">
        <f>IF(A15="","",IF(Costs!J27="","",Costs!J27))</f>
        <v/>
      </c>
      <c r="F15" s="3" t="str">
        <f>IF(A15="","",IF(Costs!J30="","",Costs!J30))</f>
        <v/>
      </c>
      <c r="G15" s="2" t="str">
        <f>IF(A15="","",IF(Costs!J33="","",Costs!J33))</f>
        <v/>
      </c>
      <c r="H15" s="2" t="str">
        <f>IF(A15="","",IF(OR(B15="Fail",J15&lt;&gt;"Match"),"Not qualified",IF(OR(B15&lt;&gt;"Pass",C15&lt;&gt;1),"Assessment incomplete",IF(D15&lt;Settings!$B$15,"Below threshold",IF(K15&lt;&gt;"Complete","Quote incomplete",IF(G15&lt;&gt;"Within budget",G15,"Shortlist ready"))))))</f>
        <v/>
      </c>
      <c r="I15" s="2" t="str">
        <f t="shared" si="0"/>
        <v/>
      </c>
      <c r="J15" s="2" t="str">
        <f>IF(A15="","",IF(OR(Vendors!D15=Settings!$B$5,Vendors!D15="Both"),"Match","Gap / unknown"))</f>
        <v/>
      </c>
      <c r="K15" s="2" t="str">
        <f>IF(A15="","",IF(Costs!J25="","",Costs!J25))</f>
        <v/>
      </c>
      <c r="L15" s="2" t="str">
        <f>IF(A15="","",COUNTIF(Evaluation!S311:S348,"Fail")&amp;" failed / "&amp;COUNTIF(Evaluation!S311:S348,"Pending")&amp;" pending")</f>
        <v/>
      </c>
      <c r="M15" s="1"/>
      <c r="N15" s="1"/>
      <c r="O15" s="1"/>
      <c r="P15" s="1"/>
      <c r="Q15" s="1"/>
      <c r="R15" s="1"/>
      <c r="S15" s="1"/>
      <c r="T15" s="1"/>
      <c r="U15" s="1"/>
    </row>
    <row r="16" spans="1:21" ht="48" customHeight="1">
      <c r="A16" s="2" t="str">
        <f>IF(Vendors!B16="","",Vendors!B16&amp;" / "&amp;Vendors!C16)</f>
        <v/>
      </c>
      <c r="B16" s="2" t="str">
        <f>IF(A16="","",IF(COUNTIF(Evaluation!S349:S386,"Fail")&gt;0,"Fail",IF(COUNTIF(Evaluation!S349:S386,"Pending")&gt;0,"Pending",IF(COUNTIF(Evaluation!S349:S386,"Pass")=0,"No active gates","Pass"))))</f>
        <v/>
      </c>
      <c r="C16" s="4" t="str">
        <f>IF(A16="","",IF(SUM(Evaluation!R349:R386)=0,"",SUM(Evaluation!T349:T386)/SUM(Evaluation!R349:R386)))</f>
        <v/>
      </c>
      <c r="D16" s="5" t="str">
        <f>IF(A16="","",IF(SUM(Evaluation!T349:T386)=0,"",100*SUM(Evaluation!Q349:Q386)/SUM(Evaluation!R349:R386)))</f>
        <v/>
      </c>
      <c r="E16" s="3" t="str">
        <f>IF(A16="","",IF(Costs!K27="","",Costs!K27))</f>
        <v/>
      </c>
      <c r="F16" s="3" t="str">
        <f>IF(A16="","",IF(Costs!K30="","",Costs!K30))</f>
        <v/>
      </c>
      <c r="G16" s="2" t="str">
        <f>IF(A16="","",IF(Costs!K33="","",Costs!K33))</f>
        <v/>
      </c>
      <c r="H16" s="2" t="str">
        <f>IF(A16="","",IF(OR(B16="Fail",J16&lt;&gt;"Match"),"Not qualified",IF(OR(B16&lt;&gt;"Pass",C16&lt;&gt;1),"Assessment incomplete",IF(D16&lt;Settings!$B$15,"Below threshold",IF(K16&lt;&gt;"Complete","Quote incomplete",IF(G16&lt;&gt;"Within budget",G16,"Shortlist ready"))))))</f>
        <v/>
      </c>
      <c r="I16" s="2" t="str">
        <f t="shared" si="0"/>
        <v/>
      </c>
      <c r="J16" s="2" t="str">
        <f>IF(A16="","",IF(OR(Vendors!D16=Settings!$B$5,Vendors!D16="Both"),"Match","Gap / unknown"))</f>
        <v/>
      </c>
      <c r="K16" s="2" t="str">
        <f>IF(A16="","",IF(Costs!K25="","",Costs!K25))</f>
        <v/>
      </c>
      <c r="L16" s="2" t="str">
        <f>IF(A16="","",COUNTIF(Evaluation!S349:S386,"Fail")&amp;" failed / "&amp;COUNTIF(Evaluation!S349:S386,"Pending")&amp;" pending")</f>
        <v/>
      </c>
      <c r="M16" s="1"/>
      <c r="N16" s="1"/>
      <c r="O16" s="1"/>
      <c r="P16" s="1"/>
      <c r="Q16" s="1"/>
      <c r="R16" s="1"/>
      <c r="S16" s="1"/>
      <c r="T16" s="1"/>
      <c r="U16" s="1"/>
    </row>
    <row r="17" spans="1:21" ht="25.0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0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05" customHeight="1">
      <c r="A19" s="27" t="s">
        <v>282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6" customHeight="1">
      <c r="A20" s="12" t="s">
        <v>37</v>
      </c>
      <c r="B20" s="12" t="str">
        <f>IF(Vendors!B7="",Vendors!A7,Vendors!B7)</f>
        <v>example vendor</v>
      </c>
      <c r="C20" s="12" t="str">
        <f>IF(Vendors!B8="",Vendors!A8,Vendors!B8)</f>
        <v>V02</v>
      </c>
      <c r="D20" s="12" t="str">
        <f>IF(Vendors!B9="",Vendors!A9,Vendors!B9)</f>
        <v>V03</v>
      </c>
      <c r="E20" s="12" t="str">
        <f>IF(Vendors!B10="",Vendors!A10,Vendors!B10)</f>
        <v>V04</v>
      </c>
      <c r="F20" s="12" t="str">
        <f>IF(Vendors!B11="",Vendors!A11,Vendors!B11)</f>
        <v>V05</v>
      </c>
      <c r="G20" s="12" t="str">
        <f>IF(Vendors!B12="",Vendors!A12,Vendors!B12)</f>
        <v>V06</v>
      </c>
      <c r="H20" s="12" t="str">
        <f>IF(Vendors!B13="",Vendors!A13,Vendors!B13)</f>
        <v>V07</v>
      </c>
      <c r="I20" s="12" t="str">
        <f>IF(Vendors!B14="",Vendors!A14,Vendors!B14)</f>
        <v>V08</v>
      </c>
      <c r="J20" s="12" t="str">
        <f>IF(Vendors!B15="",Vendors!A15,Vendors!B15)</f>
        <v>V09</v>
      </c>
      <c r="K20" s="12" t="str">
        <f>IF(Vendors!B16="",Vendors!A16,Vendors!B16)</f>
        <v>V10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5.05" customHeight="1">
      <c r="A21" s="1" t="s">
        <v>38</v>
      </c>
      <c r="B21" s="6">
        <f>IF(Vendors!B7="","",IF(SUMIFS(Evaluation!T7:T44,Evaluation!D7:D44,$A21)=0,"",100*SUMIFS(Evaluation!Q7:Q44,Evaluation!D7:D44,$A21)/SUMIFS(Evaluation!R7:R44,Evaluation!D7:D44,$A21)))</f>
        <v>86.92307692307692</v>
      </c>
      <c r="C21" s="6" t="str">
        <f>IF(Vendors!B8="","",IF(SUMIFS(Evaluation!T45:T82,Evaluation!D45:D82,$A21)=0,"",100*SUMIFS(Evaluation!Q45:Q82,Evaluation!D45:D82,$A21)/SUMIFS(Evaluation!R45:R82,Evaluation!D45:D82,$A21)))</f>
        <v/>
      </c>
      <c r="D21" s="6" t="str">
        <f>IF(Vendors!B9="","",IF(SUMIFS(Evaluation!T83:T120,Evaluation!D83:D120,$A21)=0,"",100*SUMIFS(Evaluation!Q83:Q120,Evaluation!D83:D120,$A21)/SUMIFS(Evaluation!R83:R120,Evaluation!D83:D120,$A21)))</f>
        <v/>
      </c>
      <c r="E21" s="6" t="str">
        <f>IF(Vendors!B10="","",IF(SUMIFS(Evaluation!T121:T158,Evaluation!D121:D158,$A21)=0,"",100*SUMIFS(Evaluation!Q121:Q158,Evaluation!D121:D158,$A21)/SUMIFS(Evaluation!R121:R158,Evaluation!D121:D158,$A21)))</f>
        <v/>
      </c>
      <c r="F21" s="6" t="str">
        <f>IF(Vendors!B11="","",IF(SUMIFS(Evaluation!T159:T196,Evaluation!D159:D196,$A21)=0,"",100*SUMIFS(Evaluation!Q159:Q196,Evaluation!D159:D196,$A21)/SUMIFS(Evaluation!R159:R196,Evaluation!D159:D196,$A21)))</f>
        <v/>
      </c>
      <c r="G21" s="6" t="str">
        <f>IF(Vendors!B12="","",IF(SUMIFS(Evaluation!T197:T234,Evaluation!D197:D234,$A21)=0,"",100*SUMIFS(Evaluation!Q197:Q234,Evaluation!D197:D234,$A21)/SUMIFS(Evaluation!R197:R234,Evaluation!D197:D234,$A21)))</f>
        <v/>
      </c>
      <c r="H21" s="6" t="str">
        <f>IF(Vendors!B13="","",IF(SUMIFS(Evaluation!T235:T272,Evaluation!D235:D272,$A21)=0,"",100*SUMIFS(Evaluation!Q235:Q272,Evaluation!D235:D272,$A21)/SUMIFS(Evaluation!R235:R272,Evaluation!D235:D272,$A21)))</f>
        <v/>
      </c>
      <c r="I21" s="6" t="str">
        <f>IF(Vendors!B14="","",IF(SUMIFS(Evaluation!T273:T310,Evaluation!D273:D310,$A21)=0,"",100*SUMIFS(Evaluation!Q273:Q310,Evaluation!D273:D310,$A21)/SUMIFS(Evaluation!R273:R310,Evaluation!D273:D310,$A21)))</f>
        <v/>
      </c>
      <c r="J21" s="6" t="str">
        <f>IF(Vendors!B15="","",IF(SUMIFS(Evaluation!T311:T348,Evaluation!D311:D348,$A21)=0,"",100*SUMIFS(Evaluation!Q311:Q348,Evaluation!D311:D348,$A21)/SUMIFS(Evaluation!R311:R348,Evaluation!D311:D348,$A21)))</f>
        <v/>
      </c>
      <c r="K21" s="6" t="str">
        <f>IF(Vendors!B16="","",IF(SUMIFS(Evaluation!T349:T386,Evaluation!D349:D386,$A21)=0,"",100*SUMIFS(Evaluation!Q349:Q386,Evaluation!D349:D386,$A21)/SUMIFS(Evaluation!R349:R386,Evaluation!D349:D386,$A21)))</f>
        <v/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5.05" customHeight="1">
      <c r="A22" s="1" t="s">
        <v>39</v>
      </c>
      <c r="B22" s="6">
        <f>IF(Vendors!B7="","",IF(SUMIFS(Evaluation!T7:T44,Evaluation!D7:D44,$A22)=0,"",100*SUMIFS(Evaluation!Q7:Q44,Evaluation!D7:D44,$A22)/SUMIFS(Evaluation!R7:R44,Evaluation!D7:D44,$A22)))</f>
        <v>84.827586206896555</v>
      </c>
      <c r="C22" s="6" t="str">
        <f>IF(Vendors!B8="","",IF(SUMIFS(Evaluation!T45:T82,Evaluation!D45:D82,$A22)=0,"",100*SUMIFS(Evaluation!Q45:Q82,Evaluation!D45:D82,$A22)/SUMIFS(Evaluation!R45:R82,Evaluation!D45:D82,$A22)))</f>
        <v/>
      </c>
      <c r="D22" s="6" t="str">
        <f>IF(Vendors!B9="","",IF(SUMIFS(Evaluation!T83:T120,Evaluation!D83:D120,$A22)=0,"",100*SUMIFS(Evaluation!Q83:Q120,Evaluation!D83:D120,$A22)/SUMIFS(Evaluation!R83:R120,Evaluation!D83:D120,$A22)))</f>
        <v/>
      </c>
      <c r="E22" s="6" t="str">
        <f>IF(Vendors!B10="","",IF(SUMIFS(Evaluation!T121:T158,Evaluation!D121:D158,$A22)=0,"",100*SUMIFS(Evaluation!Q121:Q158,Evaluation!D121:D158,$A22)/SUMIFS(Evaluation!R121:R158,Evaluation!D121:D158,$A22)))</f>
        <v/>
      </c>
      <c r="F22" s="6" t="str">
        <f>IF(Vendors!B11="","",IF(SUMIFS(Evaluation!T159:T196,Evaluation!D159:D196,$A22)=0,"",100*SUMIFS(Evaluation!Q159:Q196,Evaluation!D159:D196,$A22)/SUMIFS(Evaluation!R159:R196,Evaluation!D159:D196,$A22)))</f>
        <v/>
      </c>
      <c r="G22" s="6" t="str">
        <f>IF(Vendors!B12="","",IF(SUMIFS(Evaluation!T197:T234,Evaluation!D197:D234,$A22)=0,"",100*SUMIFS(Evaluation!Q197:Q234,Evaluation!D197:D234,$A22)/SUMIFS(Evaluation!R197:R234,Evaluation!D197:D234,$A22)))</f>
        <v/>
      </c>
      <c r="H22" s="6" t="str">
        <f>IF(Vendors!B13="","",IF(SUMIFS(Evaluation!T235:T272,Evaluation!D235:D272,$A22)=0,"",100*SUMIFS(Evaluation!Q235:Q272,Evaluation!D235:D272,$A22)/SUMIFS(Evaluation!R235:R272,Evaluation!D235:D272,$A22)))</f>
        <v/>
      </c>
      <c r="I22" s="6" t="str">
        <f>IF(Vendors!B14="","",IF(SUMIFS(Evaluation!T273:T310,Evaluation!D273:D310,$A22)=0,"",100*SUMIFS(Evaluation!Q273:Q310,Evaluation!D273:D310,$A22)/SUMIFS(Evaluation!R273:R310,Evaluation!D273:D310,$A22)))</f>
        <v/>
      </c>
      <c r="J22" s="6" t="str">
        <f>IF(Vendors!B15="","",IF(SUMIFS(Evaluation!T311:T348,Evaluation!D311:D348,$A22)=0,"",100*SUMIFS(Evaluation!Q311:Q348,Evaluation!D311:D348,$A22)/SUMIFS(Evaluation!R311:R348,Evaluation!D311:D348,$A22)))</f>
        <v/>
      </c>
      <c r="K22" s="6" t="str">
        <f>IF(Vendors!B16="","",IF(SUMIFS(Evaluation!T349:T386,Evaluation!D349:D386,$A22)=0,"",100*SUMIFS(Evaluation!Q349:Q386,Evaluation!D349:D386,$A22)/SUMIFS(Evaluation!R349:R386,Evaluation!D349:D386,$A22)))</f>
        <v/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5.05" customHeight="1">
      <c r="A23" s="1" t="s">
        <v>40</v>
      </c>
      <c r="B23" s="6">
        <f>IF(Vendors!B7="","",IF(SUMIFS(Evaluation!T7:T44,Evaluation!D7:D44,$A23)=0,"",100*SUMIFS(Evaluation!Q7:Q44,Evaluation!D7:D44,$A23)/SUMIFS(Evaluation!R7:R44,Evaluation!D7:D44,$A23)))</f>
        <v>86.451612903225808</v>
      </c>
      <c r="C23" s="6" t="str">
        <f>IF(Vendors!B8="","",IF(SUMIFS(Evaluation!T45:T82,Evaluation!D45:D82,$A23)=0,"",100*SUMIFS(Evaluation!Q45:Q82,Evaluation!D45:D82,$A23)/SUMIFS(Evaluation!R45:R82,Evaluation!D45:D82,$A23)))</f>
        <v/>
      </c>
      <c r="D23" s="6" t="str">
        <f>IF(Vendors!B9="","",IF(SUMIFS(Evaluation!T83:T120,Evaluation!D83:D120,$A23)=0,"",100*SUMIFS(Evaluation!Q83:Q120,Evaluation!D83:D120,$A23)/SUMIFS(Evaluation!R83:R120,Evaluation!D83:D120,$A23)))</f>
        <v/>
      </c>
      <c r="E23" s="6" t="str">
        <f>IF(Vendors!B10="","",IF(SUMIFS(Evaluation!T121:T158,Evaluation!D121:D158,$A23)=0,"",100*SUMIFS(Evaluation!Q121:Q158,Evaluation!D121:D158,$A23)/SUMIFS(Evaluation!R121:R158,Evaluation!D121:D158,$A23)))</f>
        <v/>
      </c>
      <c r="F23" s="6" t="str">
        <f>IF(Vendors!B11="","",IF(SUMIFS(Evaluation!T159:T196,Evaluation!D159:D196,$A23)=0,"",100*SUMIFS(Evaluation!Q159:Q196,Evaluation!D159:D196,$A23)/SUMIFS(Evaluation!R159:R196,Evaluation!D159:D196,$A23)))</f>
        <v/>
      </c>
      <c r="G23" s="6" t="str">
        <f>IF(Vendors!B12="","",IF(SUMIFS(Evaluation!T197:T234,Evaluation!D197:D234,$A23)=0,"",100*SUMIFS(Evaluation!Q197:Q234,Evaluation!D197:D234,$A23)/SUMIFS(Evaluation!R197:R234,Evaluation!D197:D234,$A23)))</f>
        <v/>
      </c>
      <c r="H23" s="6" t="str">
        <f>IF(Vendors!B13="","",IF(SUMIFS(Evaluation!T235:T272,Evaluation!D235:D272,$A23)=0,"",100*SUMIFS(Evaluation!Q235:Q272,Evaluation!D235:D272,$A23)/SUMIFS(Evaluation!R235:R272,Evaluation!D235:D272,$A23)))</f>
        <v/>
      </c>
      <c r="I23" s="6" t="str">
        <f>IF(Vendors!B14="","",IF(SUMIFS(Evaluation!T273:T310,Evaluation!D273:D310,$A23)=0,"",100*SUMIFS(Evaluation!Q273:Q310,Evaluation!D273:D310,$A23)/SUMIFS(Evaluation!R273:R310,Evaluation!D273:D310,$A23)))</f>
        <v/>
      </c>
      <c r="J23" s="6" t="str">
        <f>IF(Vendors!B15="","",IF(SUMIFS(Evaluation!T311:T348,Evaluation!D311:D348,$A23)=0,"",100*SUMIFS(Evaluation!Q311:Q348,Evaluation!D311:D348,$A23)/SUMIFS(Evaluation!R311:R348,Evaluation!D311:D348,$A23)))</f>
        <v/>
      </c>
      <c r="K23" s="6" t="str">
        <f>IF(Vendors!B16="","",IF(SUMIFS(Evaluation!T349:T386,Evaluation!D349:D386,$A23)=0,"",100*SUMIFS(Evaluation!Q349:Q386,Evaluation!D349:D386,$A23)/SUMIFS(Evaluation!R349:R386,Evaluation!D349:D386,$A23)))</f>
        <v/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5.05" customHeight="1">
      <c r="A24" s="1" t="s">
        <v>41</v>
      </c>
      <c r="B24" s="6">
        <f>IF(Vendors!B7="","",IF(SUMIFS(Evaluation!T7:T44,Evaluation!D7:D44,$A24)=0,"",100*SUMIFS(Evaluation!Q7:Q44,Evaluation!D7:D44,$A24)/SUMIFS(Evaluation!R7:R44,Evaluation!D7:D44,$A24)))</f>
        <v>78.571428571428569</v>
      </c>
      <c r="C24" s="6" t="str">
        <f>IF(Vendors!B8="","",IF(SUMIFS(Evaluation!T45:T82,Evaluation!D45:D82,$A24)=0,"",100*SUMIFS(Evaluation!Q45:Q82,Evaluation!D45:D82,$A24)/SUMIFS(Evaluation!R45:R82,Evaluation!D45:D82,$A24)))</f>
        <v/>
      </c>
      <c r="D24" s="6" t="str">
        <f>IF(Vendors!B9="","",IF(SUMIFS(Evaluation!T83:T120,Evaluation!D83:D120,$A24)=0,"",100*SUMIFS(Evaluation!Q83:Q120,Evaluation!D83:D120,$A24)/SUMIFS(Evaluation!R83:R120,Evaluation!D83:D120,$A24)))</f>
        <v/>
      </c>
      <c r="E24" s="6" t="str">
        <f>IF(Vendors!B10="","",IF(SUMIFS(Evaluation!T121:T158,Evaluation!D121:D158,$A24)=0,"",100*SUMIFS(Evaluation!Q121:Q158,Evaluation!D121:D158,$A24)/SUMIFS(Evaluation!R121:R158,Evaluation!D121:D158,$A24)))</f>
        <v/>
      </c>
      <c r="F24" s="6" t="str">
        <f>IF(Vendors!B11="","",IF(SUMIFS(Evaluation!T159:T196,Evaluation!D159:D196,$A24)=0,"",100*SUMIFS(Evaluation!Q159:Q196,Evaluation!D159:D196,$A24)/SUMIFS(Evaluation!R159:R196,Evaluation!D159:D196,$A24)))</f>
        <v/>
      </c>
      <c r="G24" s="6" t="str">
        <f>IF(Vendors!B12="","",IF(SUMIFS(Evaluation!T197:T234,Evaluation!D197:D234,$A24)=0,"",100*SUMIFS(Evaluation!Q197:Q234,Evaluation!D197:D234,$A24)/SUMIFS(Evaluation!R197:R234,Evaluation!D197:D234,$A24)))</f>
        <v/>
      </c>
      <c r="H24" s="6" t="str">
        <f>IF(Vendors!B13="","",IF(SUMIFS(Evaluation!T235:T272,Evaluation!D235:D272,$A24)=0,"",100*SUMIFS(Evaluation!Q235:Q272,Evaluation!D235:D272,$A24)/SUMIFS(Evaluation!R235:R272,Evaluation!D235:D272,$A24)))</f>
        <v/>
      </c>
      <c r="I24" s="6" t="str">
        <f>IF(Vendors!B14="","",IF(SUMIFS(Evaluation!T273:T310,Evaluation!D273:D310,$A24)=0,"",100*SUMIFS(Evaluation!Q273:Q310,Evaluation!D273:D310,$A24)/SUMIFS(Evaluation!R273:R310,Evaluation!D273:D310,$A24)))</f>
        <v/>
      </c>
      <c r="J24" s="6" t="str">
        <f>IF(Vendors!B15="","",IF(SUMIFS(Evaluation!T311:T348,Evaluation!D311:D348,$A24)=0,"",100*SUMIFS(Evaluation!Q311:Q348,Evaluation!D311:D348,$A24)/SUMIFS(Evaluation!R311:R348,Evaluation!D311:D348,$A24)))</f>
        <v/>
      </c>
      <c r="K24" s="6" t="str">
        <f>IF(Vendors!B16="","",IF(SUMIFS(Evaluation!T349:T386,Evaluation!D349:D386,$A24)=0,"",100*SUMIFS(Evaluation!Q349:Q386,Evaluation!D349:D386,$A24)/SUMIFS(Evaluation!R349:R386,Evaluation!D349:D386,$A24)))</f>
        <v/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.05" customHeight="1">
      <c r="A25" s="1" t="s">
        <v>42</v>
      </c>
      <c r="B25" s="6">
        <f>IF(Vendors!B7="","",IF(SUMIFS(Evaluation!T7:T44,Evaluation!D7:D44,$A25)=0,"",100*SUMIFS(Evaluation!Q7:Q44,Evaluation!D7:D44,$A25)/SUMIFS(Evaluation!R7:R44,Evaluation!D7:D44,$A25)))</f>
        <v>85.333333333333329</v>
      </c>
      <c r="C25" s="6" t="str">
        <f>IF(Vendors!B8="","",IF(SUMIFS(Evaluation!T45:T82,Evaluation!D45:D82,$A25)=0,"",100*SUMIFS(Evaluation!Q45:Q82,Evaluation!D45:D82,$A25)/SUMIFS(Evaluation!R45:R82,Evaluation!D45:D82,$A25)))</f>
        <v/>
      </c>
      <c r="D25" s="6" t="str">
        <f>IF(Vendors!B9="","",IF(SUMIFS(Evaluation!T83:T120,Evaluation!D83:D120,$A25)=0,"",100*SUMIFS(Evaluation!Q83:Q120,Evaluation!D83:D120,$A25)/SUMIFS(Evaluation!R83:R120,Evaluation!D83:D120,$A25)))</f>
        <v/>
      </c>
      <c r="E25" s="6" t="str">
        <f>IF(Vendors!B10="","",IF(SUMIFS(Evaluation!T121:T158,Evaluation!D121:D158,$A25)=0,"",100*SUMIFS(Evaluation!Q121:Q158,Evaluation!D121:D158,$A25)/SUMIFS(Evaluation!R121:R158,Evaluation!D121:D158,$A25)))</f>
        <v/>
      </c>
      <c r="F25" s="6" t="str">
        <f>IF(Vendors!B11="","",IF(SUMIFS(Evaluation!T159:T196,Evaluation!D159:D196,$A25)=0,"",100*SUMIFS(Evaluation!Q159:Q196,Evaluation!D159:D196,$A25)/SUMIFS(Evaluation!R159:R196,Evaluation!D159:D196,$A25)))</f>
        <v/>
      </c>
      <c r="G25" s="6" t="str">
        <f>IF(Vendors!B12="","",IF(SUMIFS(Evaluation!T197:T234,Evaluation!D197:D234,$A25)=0,"",100*SUMIFS(Evaluation!Q197:Q234,Evaluation!D197:D234,$A25)/SUMIFS(Evaluation!R197:R234,Evaluation!D197:D234,$A25)))</f>
        <v/>
      </c>
      <c r="H25" s="6" t="str">
        <f>IF(Vendors!B13="","",IF(SUMIFS(Evaluation!T235:T272,Evaluation!D235:D272,$A25)=0,"",100*SUMIFS(Evaluation!Q235:Q272,Evaluation!D235:D272,$A25)/SUMIFS(Evaluation!R235:R272,Evaluation!D235:D272,$A25)))</f>
        <v/>
      </c>
      <c r="I25" s="6" t="str">
        <f>IF(Vendors!B14="","",IF(SUMIFS(Evaluation!T273:T310,Evaluation!D273:D310,$A25)=0,"",100*SUMIFS(Evaluation!Q273:Q310,Evaluation!D273:D310,$A25)/SUMIFS(Evaluation!R273:R310,Evaluation!D273:D310,$A25)))</f>
        <v/>
      </c>
      <c r="J25" s="6" t="str">
        <f>IF(Vendors!B15="","",IF(SUMIFS(Evaluation!T311:T348,Evaluation!D311:D348,$A25)=0,"",100*SUMIFS(Evaluation!Q311:Q348,Evaluation!D311:D348,$A25)/SUMIFS(Evaluation!R311:R348,Evaluation!D311:D348,$A25)))</f>
        <v/>
      </c>
      <c r="K25" s="6" t="str">
        <f>IF(Vendors!B16="","",IF(SUMIFS(Evaluation!T349:T386,Evaluation!D349:D386,$A25)=0,"",100*SUMIFS(Evaluation!Q349:Q386,Evaluation!D349:D386,$A25)/SUMIFS(Evaluation!R349:R386,Evaluation!D349:D386,$A25)))</f>
        <v/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>
      <c r="A26" s="1" t="s">
        <v>43</v>
      </c>
      <c r="B26" s="6">
        <f>IF(Vendors!B7="","",IF(SUMIFS(Evaluation!T7:T44,Evaluation!D7:D44,$A26)=0,"",100*SUMIFS(Evaluation!Q7:Q44,Evaluation!D7:D44,$A26)/SUMIFS(Evaluation!R7:R44,Evaluation!D7:D44,$A26)))</f>
        <v>76</v>
      </c>
      <c r="C26" s="6" t="str">
        <f>IF(Vendors!B8="","",IF(SUMIFS(Evaluation!T45:T82,Evaluation!D45:D82,$A26)=0,"",100*SUMIFS(Evaluation!Q45:Q82,Evaluation!D45:D82,$A26)/SUMIFS(Evaluation!R45:R82,Evaluation!D45:D82,$A26)))</f>
        <v/>
      </c>
      <c r="D26" s="6" t="str">
        <f>IF(Vendors!B9="","",IF(SUMIFS(Evaluation!T83:T120,Evaluation!D83:D120,$A26)=0,"",100*SUMIFS(Evaluation!Q83:Q120,Evaluation!D83:D120,$A26)/SUMIFS(Evaluation!R83:R120,Evaluation!D83:D120,$A26)))</f>
        <v/>
      </c>
      <c r="E26" s="6" t="str">
        <f>IF(Vendors!B10="","",IF(SUMIFS(Evaluation!T121:T158,Evaluation!D121:D158,$A26)=0,"",100*SUMIFS(Evaluation!Q121:Q158,Evaluation!D121:D158,$A26)/SUMIFS(Evaluation!R121:R158,Evaluation!D121:D158,$A26)))</f>
        <v/>
      </c>
      <c r="F26" s="6" t="str">
        <f>IF(Vendors!B11="","",IF(SUMIFS(Evaluation!T159:T196,Evaluation!D159:D196,$A26)=0,"",100*SUMIFS(Evaluation!Q159:Q196,Evaluation!D159:D196,$A26)/SUMIFS(Evaluation!R159:R196,Evaluation!D159:D196,$A26)))</f>
        <v/>
      </c>
      <c r="G26" s="6" t="str">
        <f>IF(Vendors!B12="","",IF(SUMIFS(Evaluation!T197:T234,Evaluation!D197:D234,$A26)=0,"",100*SUMIFS(Evaluation!Q197:Q234,Evaluation!D197:D234,$A26)/SUMIFS(Evaluation!R197:R234,Evaluation!D197:D234,$A26)))</f>
        <v/>
      </c>
      <c r="H26" s="6" t="str">
        <f>IF(Vendors!B13="","",IF(SUMIFS(Evaluation!T235:T272,Evaluation!D235:D272,$A26)=0,"",100*SUMIFS(Evaluation!Q235:Q272,Evaluation!D235:D272,$A26)/SUMIFS(Evaluation!R235:R272,Evaluation!D235:D272,$A26)))</f>
        <v/>
      </c>
      <c r="I26" s="6" t="str">
        <f>IF(Vendors!B14="","",IF(SUMIFS(Evaluation!T273:T310,Evaluation!D273:D310,$A26)=0,"",100*SUMIFS(Evaluation!Q273:Q310,Evaluation!D273:D310,$A26)/SUMIFS(Evaluation!R273:R310,Evaluation!D273:D310,$A26)))</f>
        <v/>
      </c>
      <c r="J26" s="6" t="str">
        <f>IF(Vendors!B15="","",IF(SUMIFS(Evaluation!T311:T348,Evaluation!D311:D348,$A26)=0,"",100*SUMIFS(Evaluation!Q311:Q348,Evaluation!D311:D348,$A26)/SUMIFS(Evaluation!R311:R348,Evaluation!D311:D348,$A26)))</f>
        <v/>
      </c>
      <c r="K26" s="6" t="str">
        <f>IF(Vendors!B16="","",IF(SUMIFS(Evaluation!T349:T386,Evaluation!D349:D386,$A26)=0,"",100*SUMIFS(Evaluation!Q349:Q386,Evaluation!D349:D386,$A26)/SUMIFS(Evaluation!R349:R386,Evaluation!D349:D386,$A26)))</f>
        <v/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>
      <c r="A27" s="1" t="s">
        <v>44</v>
      </c>
      <c r="B27" s="6">
        <f>IF(Vendors!B7="","",IF(SUMIFS(Evaluation!T7:T44,Evaluation!D7:D44,$A27)=0,"",100*SUMIFS(Evaluation!Q7:Q44,Evaluation!D7:D44,$A27)/SUMIFS(Evaluation!R7:R44,Evaluation!D7:D44,$A27)))</f>
        <v>74.545454545454547</v>
      </c>
      <c r="C27" s="6" t="str">
        <f>IF(Vendors!B8="","",IF(SUMIFS(Evaluation!T45:T82,Evaluation!D45:D82,$A27)=0,"",100*SUMIFS(Evaluation!Q45:Q82,Evaluation!D45:D82,$A27)/SUMIFS(Evaluation!R45:R82,Evaluation!D45:D82,$A27)))</f>
        <v/>
      </c>
      <c r="D27" s="6" t="str">
        <f>IF(Vendors!B9="","",IF(SUMIFS(Evaluation!T83:T120,Evaluation!D83:D120,$A27)=0,"",100*SUMIFS(Evaluation!Q83:Q120,Evaluation!D83:D120,$A27)/SUMIFS(Evaluation!R83:R120,Evaluation!D83:D120,$A27)))</f>
        <v/>
      </c>
      <c r="E27" s="6" t="str">
        <f>IF(Vendors!B10="","",IF(SUMIFS(Evaluation!T121:T158,Evaluation!D121:D158,$A27)=0,"",100*SUMIFS(Evaluation!Q121:Q158,Evaluation!D121:D158,$A27)/SUMIFS(Evaluation!R121:R158,Evaluation!D121:D158,$A27)))</f>
        <v/>
      </c>
      <c r="F27" s="6" t="str">
        <f>IF(Vendors!B11="","",IF(SUMIFS(Evaluation!T159:T196,Evaluation!D159:D196,$A27)=0,"",100*SUMIFS(Evaluation!Q159:Q196,Evaluation!D159:D196,$A27)/SUMIFS(Evaluation!R159:R196,Evaluation!D159:D196,$A27)))</f>
        <v/>
      </c>
      <c r="G27" s="6" t="str">
        <f>IF(Vendors!B12="","",IF(SUMIFS(Evaluation!T197:T234,Evaluation!D197:D234,$A27)=0,"",100*SUMIFS(Evaluation!Q197:Q234,Evaluation!D197:D234,$A27)/SUMIFS(Evaluation!R197:R234,Evaluation!D197:D234,$A27)))</f>
        <v/>
      </c>
      <c r="H27" s="6" t="str">
        <f>IF(Vendors!B13="","",IF(SUMIFS(Evaluation!T235:T272,Evaluation!D235:D272,$A27)=0,"",100*SUMIFS(Evaluation!Q235:Q272,Evaluation!D235:D272,$A27)/SUMIFS(Evaluation!R235:R272,Evaluation!D235:D272,$A27)))</f>
        <v/>
      </c>
      <c r="I27" s="6" t="str">
        <f>IF(Vendors!B14="","",IF(SUMIFS(Evaluation!T273:T310,Evaluation!D273:D310,$A27)=0,"",100*SUMIFS(Evaluation!Q273:Q310,Evaluation!D273:D310,$A27)/SUMIFS(Evaluation!R273:R310,Evaluation!D273:D310,$A27)))</f>
        <v/>
      </c>
      <c r="J27" s="6" t="str">
        <f>IF(Vendors!B15="","",IF(SUMIFS(Evaluation!T311:T348,Evaluation!D311:D348,$A27)=0,"",100*SUMIFS(Evaluation!Q311:Q348,Evaluation!D311:D348,$A27)/SUMIFS(Evaluation!R311:R348,Evaluation!D311:D348,$A27)))</f>
        <v/>
      </c>
      <c r="K27" s="6" t="str">
        <f>IF(Vendors!B16="","",IF(SUMIFS(Evaluation!T349:T386,Evaluation!D349:D386,$A27)=0,"",100*SUMIFS(Evaluation!Q349:Q386,Evaluation!D349:D386,$A27)/SUMIFS(Evaluation!R349:R386,Evaluation!D349:D386,$A27)))</f>
        <v/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.0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0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.05" customHeight="1">
      <c r="A30" s="27" t="s">
        <v>283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"/>
      <c r="O30" s="1"/>
      <c r="P30" s="1"/>
      <c r="Q30" s="1"/>
      <c r="R30" s="1"/>
      <c r="S30" s="1"/>
      <c r="T30" s="1"/>
      <c r="U30" s="1"/>
    </row>
    <row r="31" spans="1:21" ht="36" customHeight="1">
      <c r="A31" s="9" t="s">
        <v>45</v>
      </c>
      <c r="B31" s="9" t="str">
        <f>IF(Vendors!B7="",Vendors!A7,Vendors!B7)</f>
        <v>example vendor</v>
      </c>
      <c r="C31" s="9" t="str">
        <f>IF(Vendors!B8="",Vendors!A8,Vendors!B8)</f>
        <v>V02</v>
      </c>
      <c r="D31" s="9" t="str">
        <f>IF(Vendors!B9="",Vendors!A9,Vendors!B9)</f>
        <v>V03</v>
      </c>
      <c r="E31" s="9" t="str">
        <f>IF(Vendors!B10="",Vendors!A10,Vendors!B10)</f>
        <v>V04</v>
      </c>
      <c r="F31" s="9" t="str">
        <f>IF(Vendors!B11="",Vendors!A11,Vendors!B11)</f>
        <v>V05</v>
      </c>
      <c r="G31" s="9" t="str">
        <f>IF(Vendors!B12="",Vendors!A12,Vendors!B12)</f>
        <v>V06</v>
      </c>
      <c r="H31" s="9" t="str">
        <f>IF(Vendors!B13="",Vendors!A13,Vendors!B13)</f>
        <v>V07</v>
      </c>
      <c r="I31" s="9" t="str">
        <f>IF(Vendors!B14="",Vendors!A14,Vendors!B14)</f>
        <v>V08</v>
      </c>
      <c r="J31" s="9" t="str">
        <f>IF(Vendors!B15="",Vendors!A15,Vendors!B15)</f>
        <v>V09</v>
      </c>
      <c r="K31" s="9" t="str">
        <f>IF(Vendors!B16="",Vendors!A16,Vendors!B16)</f>
        <v>V10</v>
      </c>
      <c r="L31" s="9" t="s">
        <v>46</v>
      </c>
      <c r="M31" s="1"/>
      <c r="N31" s="1"/>
      <c r="O31" s="1"/>
      <c r="P31" s="1"/>
      <c r="Q31" s="1"/>
      <c r="R31" s="1"/>
      <c r="S31" s="1"/>
      <c r="T31" s="1"/>
      <c r="U31" s="1"/>
    </row>
    <row r="32" spans="1:21" ht="34.049999999999997" customHeight="1">
      <c r="A32" s="2" t="str">
        <f>'Criteria'!D7</f>
        <v>ISO/IEC 27001 certification</v>
      </c>
      <c r="B32" s="2">
        <f>IF(Vendors!B7="","",IF(Evaluation!F7=0,"N/A",IF(Evaluation!P7=0,"",Evaluation!I7)))</f>
        <v>5</v>
      </c>
      <c r="C32" s="2" t="str">
        <f>IF(Vendors!B8="","",IF(Evaluation!F45=0,"N/A",IF(Evaluation!P45=0,"",Evaluation!I45)))</f>
        <v/>
      </c>
      <c r="D32" s="2" t="str">
        <f>IF(Vendors!B9="","",IF(Evaluation!F83=0,"N/A",IF(Evaluation!P83=0,"",Evaluation!I83)))</f>
        <v/>
      </c>
      <c r="E32" s="2" t="str">
        <f>IF(Vendors!B10="","",IF(Evaluation!F121=0,"N/A",IF(Evaluation!P121=0,"",Evaluation!I121)))</f>
        <v/>
      </c>
      <c r="F32" s="2" t="str">
        <f>IF(Vendors!B11="","",IF(Evaluation!F159=0,"N/A",IF(Evaluation!P159=0,"",Evaluation!I159)))</f>
        <v/>
      </c>
      <c r="G32" s="2" t="str">
        <f>IF(Vendors!B12="","",IF(Evaluation!F197=0,"N/A",IF(Evaluation!P197=0,"",Evaluation!I197)))</f>
        <v/>
      </c>
      <c r="H32" s="2" t="str">
        <f>IF(Vendors!B13="","",IF(Evaluation!F235=0,"N/A",IF(Evaluation!P235=0,"",Evaluation!I235)))</f>
        <v/>
      </c>
      <c r="I32" s="2" t="str">
        <f>IF(Vendors!B14="","",IF(Evaluation!F273=0,"N/A",IF(Evaluation!P273=0,"",Evaluation!I273)))</f>
        <v/>
      </c>
      <c r="J32" s="2" t="str">
        <f>IF(Vendors!B15="","",IF(Evaluation!F311=0,"N/A",IF(Evaluation!P311=0,"",Evaluation!I311)))</f>
        <v/>
      </c>
      <c r="K32" s="2" t="str">
        <f>IF(Vendors!B16="","",IF(Evaluation!F349=0,"N/A",IF(Evaluation!P349=0,"",Evaluation!I349)))</f>
        <v/>
      </c>
      <c r="L32" s="2" t="str">
        <f>IF('Criteria'!I7=0,"N/A",IF('Criteria'!G7="Yes","Required","Scored only"))</f>
        <v>Required</v>
      </c>
      <c r="M32" s="1"/>
      <c r="N32" s="1"/>
      <c r="O32" s="1"/>
      <c r="P32" s="1"/>
      <c r="Q32" s="1"/>
      <c r="R32" s="1"/>
      <c r="S32" s="1"/>
      <c r="T32" s="1"/>
      <c r="U32" s="1"/>
    </row>
    <row r="33" spans="1:21" ht="34.049999999999997" customHeight="1">
      <c r="A33" s="2" t="str">
        <f>'Criteria'!D8</f>
        <v>EU data location</v>
      </c>
      <c r="B33" s="2">
        <f>IF(Vendors!B7="","",IF(Evaluation!F8=0,"N/A",IF(Evaluation!P8=0,"",Evaluation!I8)))</f>
        <v>4</v>
      </c>
      <c r="C33" s="2" t="str">
        <f>IF(Vendors!B8="","",IF(Evaluation!F46=0,"N/A",IF(Evaluation!P46=0,"",Evaluation!I46)))</f>
        <v/>
      </c>
      <c r="D33" s="2" t="str">
        <f>IF(Vendors!B9="","",IF(Evaluation!F84=0,"N/A",IF(Evaluation!P84=0,"",Evaluation!I84)))</f>
        <v/>
      </c>
      <c r="E33" s="2" t="str">
        <f>IF(Vendors!B10="","",IF(Evaluation!F122=0,"N/A",IF(Evaluation!P122=0,"",Evaluation!I122)))</f>
        <v/>
      </c>
      <c r="F33" s="2" t="str">
        <f>IF(Vendors!B11="","",IF(Evaluation!F160=0,"N/A",IF(Evaluation!P160=0,"",Evaluation!I160)))</f>
        <v/>
      </c>
      <c r="G33" s="2" t="str">
        <f>IF(Vendors!B12="","",IF(Evaluation!F198=0,"N/A",IF(Evaluation!P198=0,"",Evaluation!I198)))</f>
        <v/>
      </c>
      <c r="H33" s="2" t="str">
        <f>IF(Vendors!B13="","",IF(Evaluation!F236=0,"N/A",IF(Evaluation!P236=0,"",Evaluation!I236)))</f>
        <v/>
      </c>
      <c r="I33" s="2" t="str">
        <f>IF(Vendors!B14="","",IF(Evaluation!F274=0,"N/A",IF(Evaluation!P274=0,"",Evaluation!I274)))</f>
        <v/>
      </c>
      <c r="J33" s="2" t="str">
        <f>IF(Vendors!B15="","",IF(Evaluation!F312=0,"N/A",IF(Evaluation!P312=0,"",Evaluation!I312)))</f>
        <v/>
      </c>
      <c r="K33" s="2" t="str">
        <f>IF(Vendors!B16="","",IF(Evaluation!F350=0,"N/A",IF(Evaluation!P350=0,"",Evaluation!I350)))</f>
        <v/>
      </c>
      <c r="L33" s="2" t="str">
        <f>IF('Criteria'!I8=0,"N/A",IF('Criteria'!G8="Yes","Required","Scored only"))</f>
        <v>Required</v>
      </c>
      <c r="M33" s="1"/>
      <c r="N33" s="1"/>
      <c r="O33" s="1"/>
      <c r="P33" s="1"/>
      <c r="Q33" s="1"/>
      <c r="R33" s="1"/>
      <c r="S33" s="1"/>
      <c r="T33" s="1"/>
      <c r="U33" s="1"/>
    </row>
    <row r="34" spans="1:21" ht="34.049999999999997" customHeight="1">
      <c r="A34" s="2" t="str">
        <f>'Criteria'!D9</f>
        <v>Backup and recovery</v>
      </c>
      <c r="B34" s="2">
        <f>IF(Vendors!B7="","",IF(Evaluation!F9=0,"N/A",IF(Evaluation!P9=0,"",Evaluation!I9)))</f>
        <v>4</v>
      </c>
      <c r="C34" s="2" t="str">
        <f>IF(Vendors!B8="","",IF(Evaluation!F47=0,"N/A",IF(Evaluation!P47=0,"",Evaluation!I47)))</f>
        <v/>
      </c>
      <c r="D34" s="2" t="str">
        <f>IF(Vendors!B9="","",IF(Evaluation!F85=0,"N/A",IF(Evaluation!P85=0,"",Evaluation!I85)))</f>
        <v/>
      </c>
      <c r="E34" s="2" t="str">
        <f>IF(Vendors!B10="","",IF(Evaluation!F123=0,"N/A",IF(Evaluation!P123=0,"",Evaluation!I123)))</f>
        <v/>
      </c>
      <c r="F34" s="2" t="str">
        <f>IF(Vendors!B11="","",IF(Evaluation!F161=0,"N/A",IF(Evaluation!P161=0,"",Evaluation!I161)))</f>
        <v/>
      </c>
      <c r="G34" s="2" t="str">
        <f>IF(Vendors!B12="","",IF(Evaluation!F199=0,"N/A",IF(Evaluation!P199=0,"",Evaluation!I199)))</f>
        <v/>
      </c>
      <c r="H34" s="2" t="str">
        <f>IF(Vendors!B13="","",IF(Evaluation!F237=0,"N/A",IF(Evaluation!P237=0,"",Evaluation!I237)))</f>
        <v/>
      </c>
      <c r="I34" s="2" t="str">
        <f>IF(Vendors!B14="","",IF(Evaluation!F275=0,"N/A",IF(Evaluation!P275=0,"",Evaluation!I275)))</f>
        <v/>
      </c>
      <c r="J34" s="2" t="str">
        <f>IF(Vendors!B15="","",IF(Evaluation!F313=0,"N/A",IF(Evaluation!P313=0,"",Evaluation!I313)))</f>
        <v/>
      </c>
      <c r="K34" s="2" t="str">
        <f>IF(Vendors!B16="","",IF(Evaluation!F351=0,"N/A",IF(Evaluation!P351=0,"",Evaluation!I351)))</f>
        <v/>
      </c>
      <c r="L34" s="2" t="str">
        <f>IF('Criteria'!I9=0,"N/A",IF('Criteria'!G9="Yes","Required","Scored only"))</f>
        <v>Required</v>
      </c>
      <c r="M34" s="1"/>
      <c r="N34" s="1"/>
      <c r="O34" s="1"/>
      <c r="P34" s="1"/>
      <c r="Q34" s="1"/>
      <c r="R34" s="1"/>
      <c r="S34" s="1"/>
      <c r="T34" s="1"/>
      <c r="U34" s="1"/>
    </row>
    <row r="35" spans="1:21" ht="34.049999999999997" customHeight="1">
      <c r="A35" s="2" t="str">
        <f>'Criteria'!D10</f>
        <v>Identity and permissions</v>
      </c>
      <c r="B35" s="2">
        <f>IF(Vendors!B7="","",IF(Evaluation!F10=0,"N/A",IF(Evaluation!P10=0,"",Evaluation!I10)))</f>
        <v>5</v>
      </c>
      <c r="C35" s="2" t="str">
        <f>IF(Vendors!B8="","",IF(Evaluation!F48=0,"N/A",IF(Evaluation!P48=0,"",Evaluation!I48)))</f>
        <v/>
      </c>
      <c r="D35" s="2" t="str">
        <f>IF(Vendors!B9="","",IF(Evaluation!F86=0,"N/A",IF(Evaluation!P86=0,"",Evaluation!I86)))</f>
        <v/>
      </c>
      <c r="E35" s="2" t="str">
        <f>IF(Vendors!B10="","",IF(Evaluation!F124=0,"N/A",IF(Evaluation!P124=0,"",Evaluation!I124)))</f>
        <v/>
      </c>
      <c r="F35" s="2" t="str">
        <f>IF(Vendors!B11="","",IF(Evaluation!F162=0,"N/A",IF(Evaluation!P162=0,"",Evaluation!I162)))</f>
        <v/>
      </c>
      <c r="G35" s="2" t="str">
        <f>IF(Vendors!B12="","",IF(Evaluation!F200=0,"N/A",IF(Evaluation!P200=0,"",Evaluation!I200)))</f>
        <v/>
      </c>
      <c r="H35" s="2" t="str">
        <f>IF(Vendors!B13="","",IF(Evaluation!F238=0,"N/A",IF(Evaluation!P238=0,"",Evaluation!I238)))</f>
        <v/>
      </c>
      <c r="I35" s="2" t="str">
        <f>IF(Vendors!B14="","",IF(Evaluation!F276=0,"N/A",IF(Evaluation!P276=0,"",Evaluation!I276)))</f>
        <v/>
      </c>
      <c r="J35" s="2" t="str">
        <f>IF(Vendors!B15="","",IF(Evaluation!F314=0,"N/A",IF(Evaluation!P314=0,"",Evaluation!I314)))</f>
        <v/>
      </c>
      <c r="K35" s="2" t="str">
        <f>IF(Vendors!B16="","",IF(Evaluation!F352=0,"N/A",IF(Evaluation!P352=0,"",Evaluation!I352)))</f>
        <v/>
      </c>
      <c r="L35" s="2" t="str">
        <f>IF('Criteria'!I10=0,"N/A",IF('Criteria'!G10="Yes","Required","Scored only"))</f>
        <v>Required</v>
      </c>
      <c r="M35" s="1"/>
      <c r="N35" s="1"/>
      <c r="O35" s="1"/>
      <c r="P35" s="1"/>
      <c r="Q35" s="1"/>
      <c r="R35" s="1"/>
      <c r="S35" s="1"/>
      <c r="T35" s="1"/>
      <c r="U35" s="1"/>
    </row>
    <row r="36" spans="1:21" ht="34.049999999999997" customHeight="1">
      <c r="A36" s="2" t="str">
        <f>'Criteria'!D11</f>
        <v>Privacy and incident response</v>
      </c>
      <c r="B36" s="2">
        <f>IF(Vendors!B7="","",IF(Evaluation!F11=0,"N/A",IF(Evaluation!P11=0,"",Evaluation!I11)))</f>
        <v>4</v>
      </c>
      <c r="C36" s="2" t="str">
        <f>IF(Vendors!B8="","",IF(Evaluation!F49=0,"N/A",IF(Evaluation!P49=0,"",Evaluation!I49)))</f>
        <v/>
      </c>
      <c r="D36" s="2" t="str">
        <f>IF(Vendors!B9="","",IF(Evaluation!F87=0,"N/A",IF(Evaluation!P87=0,"",Evaluation!I87)))</f>
        <v/>
      </c>
      <c r="E36" s="2" t="str">
        <f>IF(Vendors!B10="","",IF(Evaluation!F125=0,"N/A",IF(Evaluation!P125=0,"",Evaluation!I125)))</f>
        <v/>
      </c>
      <c r="F36" s="2" t="str">
        <f>IF(Vendors!B11="","",IF(Evaluation!F163=0,"N/A",IF(Evaluation!P163=0,"",Evaluation!I163)))</f>
        <v/>
      </c>
      <c r="G36" s="2" t="str">
        <f>IF(Vendors!B12="","",IF(Evaluation!F201=0,"N/A",IF(Evaluation!P201=0,"",Evaluation!I201)))</f>
        <v/>
      </c>
      <c r="H36" s="2" t="str">
        <f>IF(Vendors!B13="","",IF(Evaluation!F239=0,"N/A",IF(Evaluation!P239=0,"",Evaluation!I239)))</f>
        <v/>
      </c>
      <c r="I36" s="2" t="str">
        <f>IF(Vendors!B14="","",IF(Evaluation!F277=0,"N/A",IF(Evaluation!P277=0,"",Evaluation!I277)))</f>
        <v/>
      </c>
      <c r="J36" s="2" t="str">
        <f>IF(Vendors!B15="","",IF(Evaluation!F315=0,"N/A",IF(Evaluation!P315=0,"",Evaluation!I315)))</f>
        <v/>
      </c>
      <c r="K36" s="2" t="str">
        <f>IF(Vendors!B16="","",IF(Evaluation!F353=0,"N/A",IF(Evaluation!P353=0,"",Evaluation!I353)))</f>
        <v/>
      </c>
      <c r="L36" s="2" t="str">
        <f>IF('Criteria'!I11=0,"N/A",IF('Criteria'!G11="Yes","Required","Scored only"))</f>
        <v>Required</v>
      </c>
      <c r="M36" s="1"/>
      <c r="N36" s="1"/>
      <c r="O36" s="1"/>
      <c r="P36" s="1"/>
      <c r="Q36" s="1"/>
      <c r="R36" s="1"/>
      <c r="S36" s="1"/>
      <c r="T36" s="1"/>
      <c r="U36" s="1"/>
    </row>
    <row r="37" spans="1:21" ht="34.049999999999997" customHeight="1">
      <c r="A37" s="2" t="str">
        <f>'Criteria'!D12</f>
        <v>Availability and service history</v>
      </c>
      <c r="B37" s="2">
        <f>IF(Vendors!B7="","",IF(Evaluation!F12=0,"N/A",IF(Evaluation!P12=0,"",Evaluation!I12)))</f>
        <v>4</v>
      </c>
      <c r="C37" s="2" t="str">
        <f>IF(Vendors!B8="","",IF(Evaluation!F50=0,"N/A",IF(Evaluation!P50=0,"",Evaluation!I50)))</f>
        <v/>
      </c>
      <c r="D37" s="2" t="str">
        <f>IF(Vendors!B9="","",IF(Evaluation!F88=0,"N/A",IF(Evaluation!P88=0,"",Evaluation!I88)))</f>
        <v/>
      </c>
      <c r="E37" s="2" t="str">
        <f>IF(Vendors!B10="","",IF(Evaluation!F126=0,"N/A",IF(Evaluation!P126=0,"",Evaluation!I126)))</f>
        <v/>
      </c>
      <c r="F37" s="2" t="str">
        <f>IF(Vendors!B11="","",IF(Evaluation!F164=0,"N/A",IF(Evaluation!P164=0,"",Evaluation!I164)))</f>
        <v/>
      </c>
      <c r="G37" s="2" t="str">
        <f>IF(Vendors!B12="","",IF(Evaluation!F202=0,"N/A",IF(Evaluation!P202=0,"",Evaluation!I202)))</f>
        <v/>
      </c>
      <c r="H37" s="2" t="str">
        <f>IF(Vendors!B13="","",IF(Evaluation!F240=0,"N/A",IF(Evaluation!P240=0,"",Evaluation!I240)))</f>
        <v/>
      </c>
      <c r="I37" s="2" t="str">
        <f>IF(Vendors!B14="","",IF(Evaluation!F278=0,"N/A",IF(Evaluation!P278=0,"",Evaluation!I278)))</f>
        <v/>
      </c>
      <c r="J37" s="2" t="str">
        <f>IF(Vendors!B15="","",IF(Evaluation!F316=0,"N/A",IF(Evaluation!P316=0,"",Evaluation!I316)))</f>
        <v/>
      </c>
      <c r="K37" s="2" t="str">
        <f>IF(Vendors!B16="","",IF(Evaluation!F354=0,"N/A",IF(Evaluation!P354=0,"",Evaluation!I354)))</f>
        <v/>
      </c>
      <c r="L37" s="2" t="str">
        <f>IF('Criteria'!I12=0,"N/A",IF('Criteria'!G12="Yes","Required","Scored only"))</f>
        <v>Scored only</v>
      </c>
      <c r="M37" s="1"/>
      <c r="N37" s="1"/>
      <c r="O37" s="1"/>
      <c r="P37" s="1"/>
      <c r="Q37" s="1"/>
      <c r="R37" s="1"/>
      <c r="S37" s="1"/>
      <c r="T37" s="1"/>
      <c r="U37" s="1"/>
    </row>
    <row r="38" spans="1:21" ht="34.049999999999997" customHeight="1">
      <c r="A38" s="2" t="str">
        <f>'Criteria'!D13</f>
        <v>Document control</v>
      </c>
      <c r="B38" s="2">
        <f>IF(Vendors!B7="","",IF(Evaluation!F13=0,"N/A",IF(Evaluation!P13=0,"",Evaluation!I13)))</f>
        <v>5</v>
      </c>
      <c r="C38" s="2" t="str">
        <f>IF(Vendors!B8="","",IF(Evaluation!F51=0,"N/A",IF(Evaluation!P51=0,"",Evaluation!I51)))</f>
        <v/>
      </c>
      <c r="D38" s="2" t="str">
        <f>IF(Vendors!B9="","",IF(Evaluation!F89=0,"N/A",IF(Evaluation!P89=0,"",Evaluation!I89)))</f>
        <v/>
      </c>
      <c r="E38" s="2" t="str">
        <f>IF(Vendors!B10="","",IF(Evaluation!F127=0,"N/A",IF(Evaluation!P127=0,"",Evaluation!I127)))</f>
        <v/>
      </c>
      <c r="F38" s="2" t="str">
        <f>IF(Vendors!B11="","",IF(Evaluation!F165=0,"N/A",IF(Evaluation!P165=0,"",Evaluation!I165)))</f>
        <v/>
      </c>
      <c r="G38" s="2" t="str">
        <f>IF(Vendors!B12="","",IF(Evaluation!F203=0,"N/A",IF(Evaluation!P203=0,"",Evaluation!I203)))</f>
        <v/>
      </c>
      <c r="H38" s="2" t="str">
        <f>IF(Vendors!B13="","",IF(Evaluation!F241=0,"N/A",IF(Evaluation!P241=0,"",Evaluation!I241)))</f>
        <v/>
      </c>
      <c r="I38" s="2" t="str">
        <f>IF(Vendors!B14="","",IF(Evaluation!F279=0,"N/A",IF(Evaluation!P279=0,"",Evaluation!I279)))</f>
        <v/>
      </c>
      <c r="J38" s="2" t="str">
        <f>IF(Vendors!B15="","",IF(Evaluation!F317=0,"N/A",IF(Evaluation!P317=0,"",Evaluation!I317)))</f>
        <v/>
      </c>
      <c r="K38" s="2" t="str">
        <f>IF(Vendors!B16="","",IF(Evaluation!F355=0,"N/A",IF(Evaluation!P355=0,"",Evaluation!I355)))</f>
        <v/>
      </c>
      <c r="L38" s="2" t="str">
        <f>IF('Criteria'!I13=0,"N/A",IF('Criteria'!G13="Yes","Required","Scored only"))</f>
        <v>Required</v>
      </c>
      <c r="M38" s="1"/>
      <c r="N38" s="1"/>
      <c r="O38" s="1"/>
      <c r="P38" s="1"/>
      <c r="Q38" s="1"/>
      <c r="R38" s="1"/>
      <c r="S38" s="1"/>
      <c r="T38" s="1"/>
      <c r="U38" s="1"/>
    </row>
    <row r="39" spans="1:21" ht="34.049999999999997" customHeight="1">
      <c r="A39" s="2" t="str">
        <f>'Criteria'!D14</f>
        <v>Non-conformance and CAPA</v>
      </c>
      <c r="B39" s="2">
        <f>IF(Vendors!B7="","",IF(Evaluation!F14=0,"N/A",IF(Evaluation!P14=0,"",Evaluation!I14)))</f>
        <v>5</v>
      </c>
      <c r="C39" s="2" t="str">
        <f>IF(Vendors!B8="","",IF(Evaluation!F52=0,"N/A",IF(Evaluation!P52=0,"",Evaluation!I52)))</f>
        <v/>
      </c>
      <c r="D39" s="2" t="str">
        <f>IF(Vendors!B9="","",IF(Evaluation!F90=0,"N/A",IF(Evaluation!P90=0,"",Evaluation!I90)))</f>
        <v/>
      </c>
      <c r="E39" s="2" t="str">
        <f>IF(Vendors!B10="","",IF(Evaluation!F128=0,"N/A",IF(Evaluation!P128=0,"",Evaluation!I128)))</f>
        <v/>
      </c>
      <c r="F39" s="2" t="str">
        <f>IF(Vendors!B11="","",IF(Evaluation!F166=0,"N/A",IF(Evaluation!P166=0,"",Evaluation!I166)))</f>
        <v/>
      </c>
      <c r="G39" s="2" t="str">
        <f>IF(Vendors!B12="","",IF(Evaluation!F204=0,"N/A",IF(Evaluation!P204=0,"",Evaluation!I204)))</f>
        <v/>
      </c>
      <c r="H39" s="2" t="str">
        <f>IF(Vendors!B13="","",IF(Evaluation!F242=0,"N/A",IF(Evaluation!P242=0,"",Evaluation!I242)))</f>
        <v/>
      </c>
      <c r="I39" s="2" t="str">
        <f>IF(Vendors!B14="","",IF(Evaluation!F280=0,"N/A",IF(Evaluation!P280=0,"",Evaluation!I280)))</f>
        <v/>
      </c>
      <c r="J39" s="2" t="str">
        <f>IF(Vendors!B15="","",IF(Evaluation!F318=0,"N/A",IF(Evaluation!P318=0,"",Evaluation!I318)))</f>
        <v/>
      </c>
      <c r="K39" s="2" t="str">
        <f>IF(Vendors!B16="","",IF(Evaluation!F356=0,"N/A",IF(Evaluation!P356=0,"",Evaluation!I356)))</f>
        <v/>
      </c>
      <c r="L39" s="2" t="str">
        <f>IF('Criteria'!I14=0,"N/A",IF('Criteria'!G14="Yes","Required","Scored only"))</f>
        <v>Required</v>
      </c>
      <c r="M39" s="1"/>
      <c r="N39" s="1"/>
      <c r="O39" s="1"/>
      <c r="P39" s="1"/>
      <c r="Q39" s="1"/>
      <c r="R39" s="1"/>
      <c r="S39" s="1"/>
      <c r="T39" s="1"/>
      <c r="U39" s="1"/>
    </row>
    <row r="40" spans="1:21" ht="34.049999999999997" customHeight="1">
      <c r="A40" s="2" t="str">
        <f>'Criteria'!D15</f>
        <v>Supplier control</v>
      </c>
      <c r="B40" s="2">
        <f>IF(Vendors!B7="","",IF(Evaluation!F15=0,"N/A",IF(Evaluation!P15=0,"",Evaluation!I15)))</f>
        <v>4</v>
      </c>
      <c r="C40" s="2" t="str">
        <f>IF(Vendors!B8="","",IF(Evaluation!F53=0,"N/A",IF(Evaluation!P53=0,"",Evaluation!I53)))</f>
        <v/>
      </c>
      <c r="D40" s="2" t="str">
        <f>IF(Vendors!B9="","",IF(Evaluation!F91=0,"N/A",IF(Evaluation!P91=0,"",Evaluation!I91)))</f>
        <v/>
      </c>
      <c r="E40" s="2" t="str">
        <f>IF(Vendors!B10="","",IF(Evaluation!F129=0,"N/A",IF(Evaluation!P129=0,"",Evaluation!I129)))</f>
        <v/>
      </c>
      <c r="F40" s="2" t="str">
        <f>IF(Vendors!B11="","",IF(Evaluation!F167=0,"N/A",IF(Evaluation!P167=0,"",Evaluation!I167)))</f>
        <v/>
      </c>
      <c r="G40" s="2" t="str">
        <f>IF(Vendors!B12="","",IF(Evaluation!F205=0,"N/A",IF(Evaluation!P205=0,"",Evaluation!I205)))</f>
        <v/>
      </c>
      <c r="H40" s="2" t="str">
        <f>IF(Vendors!B13="","",IF(Evaluation!F243=0,"N/A",IF(Evaluation!P243=0,"",Evaluation!I243)))</f>
        <v/>
      </c>
      <c r="I40" s="2" t="str">
        <f>IF(Vendors!B14="","",IF(Evaluation!F281=0,"N/A",IF(Evaluation!P281=0,"",Evaluation!I281)))</f>
        <v/>
      </c>
      <c r="J40" s="2" t="str">
        <f>IF(Vendors!B15="","",IF(Evaluation!F319=0,"N/A",IF(Evaluation!P319=0,"",Evaluation!I319)))</f>
        <v/>
      </c>
      <c r="K40" s="2" t="str">
        <f>IF(Vendors!B16="","",IF(Evaluation!F357=0,"N/A",IF(Evaluation!P357=0,"",Evaluation!I357)))</f>
        <v/>
      </c>
      <c r="L40" s="2" t="str">
        <f>IF('Criteria'!I15=0,"N/A",IF('Criteria'!G15="Yes","Required","Scored only"))</f>
        <v>Required</v>
      </c>
      <c r="M40" s="1"/>
      <c r="N40" s="1"/>
      <c r="O40" s="1"/>
      <c r="P40" s="1"/>
      <c r="Q40" s="1"/>
      <c r="R40" s="1"/>
      <c r="S40" s="1"/>
      <c r="T40" s="1"/>
      <c r="U40" s="1"/>
    </row>
    <row r="41" spans="1:21" ht="34.049999999999997" customHeight="1">
      <c r="A41" s="2" t="str">
        <f>'Criteria'!D16</f>
        <v>Training and competence</v>
      </c>
      <c r="B41" s="2">
        <f>IF(Vendors!B7="","",IF(Evaluation!F16=0,"N/A",IF(Evaluation!P16=0,"",Evaluation!I16)))</f>
        <v>4</v>
      </c>
      <c r="C41" s="2" t="str">
        <f>IF(Vendors!B8="","",IF(Evaluation!F54=0,"N/A",IF(Evaluation!P54=0,"",Evaluation!I54)))</f>
        <v/>
      </c>
      <c r="D41" s="2" t="str">
        <f>IF(Vendors!B9="","",IF(Evaluation!F92=0,"N/A",IF(Evaluation!P92=0,"",Evaluation!I92)))</f>
        <v/>
      </c>
      <c r="E41" s="2" t="str">
        <f>IF(Vendors!B10="","",IF(Evaluation!F130=0,"N/A",IF(Evaluation!P130=0,"",Evaluation!I130)))</f>
        <v/>
      </c>
      <c r="F41" s="2" t="str">
        <f>IF(Vendors!B11="","",IF(Evaluation!F168=0,"N/A",IF(Evaluation!P168=0,"",Evaluation!I168)))</f>
        <v/>
      </c>
      <c r="G41" s="2" t="str">
        <f>IF(Vendors!B12="","",IF(Evaluation!F206=0,"N/A",IF(Evaluation!P206=0,"",Evaluation!I206)))</f>
        <v/>
      </c>
      <c r="H41" s="2" t="str">
        <f>IF(Vendors!B13="","",IF(Evaluation!F244=0,"N/A",IF(Evaluation!P244=0,"",Evaluation!I244)))</f>
        <v/>
      </c>
      <c r="I41" s="2" t="str">
        <f>IF(Vendors!B14="","",IF(Evaluation!F282=0,"N/A",IF(Evaluation!P282=0,"",Evaluation!I282)))</f>
        <v/>
      </c>
      <c r="J41" s="2" t="str">
        <f>IF(Vendors!B15="","",IF(Evaluation!F320=0,"N/A",IF(Evaluation!P320=0,"",Evaluation!I320)))</f>
        <v/>
      </c>
      <c r="K41" s="2" t="str">
        <f>IF(Vendors!B16="","",IF(Evaluation!F358=0,"N/A",IF(Evaluation!P358=0,"",Evaluation!I358)))</f>
        <v/>
      </c>
      <c r="L41" s="2" t="str">
        <f>IF('Criteria'!I16=0,"N/A",IF('Criteria'!G16="Yes","Required","Scored only"))</f>
        <v>Scored only</v>
      </c>
      <c r="M41" s="1"/>
      <c r="N41" s="1"/>
      <c r="O41" s="1"/>
      <c r="P41" s="1"/>
      <c r="Q41" s="1"/>
      <c r="R41" s="1"/>
      <c r="S41" s="1"/>
      <c r="T41" s="1"/>
      <c r="U41" s="1"/>
    </row>
    <row r="42" spans="1:21" ht="34.049999999999997" customHeight="1">
      <c r="A42" s="2" t="str">
        <f>'Criteria'!D17</f>
        <v>Complaints and post-market processes</v>
      </c>
      <c r="B42" s="2">
        <f>IF(Vendors!B7="","",IF(Evaluation!F17=0,"N/A",IF(Evaluation!P17=0,"",Evaluation!I17)))</f>
        <v>4</v>
      </c>
      <c r="C42" s="2" t="str">
        <f>IF(Vendors!B8="","",IF(Evaluation!F55=0,"N/A",IF(Evaluation!P55=0,"",Evaluation!I55)))</f>
        <v/>
      </c>
      <c r="D42" s="2" t="str">
        <f>IF(Vendors!B9="","",IF(Evaluation!F93=0,"N/A",IF(Evaluation!P93=0,"",Evaluation!I93)))</f>
        <v/>
      </c>
      <c r="E42" s="2" t="str">
        <f>IF(Vendors!B10="","",IF(Evaluation!F131=0,"N/A",IF(Evaluation!P131=0,"",Evaluation!I131)))</f>
        <v/>
      </c>
      <c r="F42" s="2" t="str">
        <f>IF(Vendors!B11="","",IF(Evaluation!F169=0,"N/A",IF(Evaluation!P169=0,"",Evaluation!I169)))</f>
        <v/>
      </c>
      <c r="G42" s="2" t="str">
        <f>IF(Vendors!B12="","",IF(Evaluation!F207=0,"N/A",IF(Evaluation!P207=0,"",Evaluation!I207)))</f>
        <v/>
      </c>
      <c r="H42" s="2" t="str">
        <f>IF(Vendors!B13="","",IF(Evaluation!F245=0,"N/A",IF(Evaluation!P245=0,"",Evaluation!I245)))</f>
        <v/>
      </c>
      <c r="I42" s="2" t="str">
        <f>IF(Vendors!B14="","",IF(Evaluation!F283=0,"N/A",IF(Evaluation!P283=0,"",Evaluation!I283)))</f>
        <v/>
      </c>
      <c r="J42" s="2" t="str">
        <f>IF(Vendors!B15="","",IF(Evaluation!F321=0,"N/A",IF(Evaluation!P321=0,"",Evaluation!I321)))</f>
        <v/>
      </c>
      <c r="K42" s="2" t="str">
        <f>IF(Vendors!B16="","",IF(Evaluation!F359=0,"N/A",IF(Evaluation!P359=0,"",Evaluation!I359)))</f>
        <v/>
      </c>
      <c r="L42" s="2" t="str">
        <f>IF('Criteria'!I17=0,"N/A",IF('Criteria'!G17="Yes","Required","Scored only"))</f>
        <v>Scored only</v>
      </c>
      <c r="M42" s="1"/>
      <c r="N42" s="1"/>
      <c r="O42" s="1"/>
      <c r="P42" s="1"/>
      <c r="Q42" s="1"/>
      <c r="R42" s="1"/>
      <c r="S42" s="1"/>
      <c r="T42" s="1"/>
      <c r="U42" s="1"/>
    </row>
    <row r="43" spans="1:21" ht="34.049999999999997" customHeight="1">
      <c r="A43" s="2" t="str">
        <f>'Criteria'!D18</f>
        <v>Audits and management review</v>
      </c>
      <c r="B43" s="2">
        <f>IF(Vendors!B7="","",IF(Evaluation!F18=0,"N/A",IF(Evaluation!P18=0,"",Evaluation!I18)))</f>
        <v>3</v>
      </c>
      <c r="C43" s="2" t="str">
        <f>IF(Vendors!B8="","",IF(Evaluation!F56=0,"N/A",IF(Evaluation!P56=0,"",Evaluation!I56)))</f>
        <v/>
      </c>
      <c r="D43" s="2" t="str">
        <f>IF(Vendors!B9="","",IF(Evaluation!F94=0,"N/A",IF(Evaluation!P94=0,"",Evaluation!I94)))</f>
        <v/>
      </c>
      <c r="E43" s="2" t="str">
        <f>IF(Vendors!B10="","",IF(Evaluation!F132=0,"N/A",IF(Evaluation!P132=0,"",Evaluation!I132)))</f>
        <v/>
      </c>
      <c r="F43" s="2" t="str">
        <f>IF(Vendors!B11="","",IF(Evaluation!F170=0,"N/A",IF(Evaluation!P170=0,"",Evaluation!I170)))</f>
        <v/>
      </c>
      <c r="G43" s="2" t="str">
        <f>IF(Vendors!B12="","",IF(Evaluation!F208=0,"N/A",IF(Evaluation!P208=0,"",Evaluation!I208)))</f>
        <v/>
      </c>
      <c r="H43" s="2" t="str">
        <f>IF(Vendors!B13="","",IF(Evaluation!F246=0,"N/A",IF(Evaluation!P246=0,"",Evaluation!I246)))</f>
        <v/>
      </c>
      <c r="I43" s="2" t="str">
        <f>IF(Vendors!B14="","",IF(Evaluation!F284=0,"N/A",IF(Evaluation!P284=0,"",Evaluation!I284)))</f>
        <v/>
      </c>
      <c r="J43" s="2" t="str">
        <f>IF(Vendors!B15="","",IF(Evaluation!F322=0,"N/A",IF(Evaluation!P322=0,"",Evaluation!I322)))</f>
        <v/>
      </c>
      <c r="K43" s="2" t="str">
        <f>IF(Vendors!B16="","",IF(Evaluation!F360=0,"N/A",IF(Evaluation!P360=0,"",Evaluation!I360)))</f>
        <v/>
      </c>
      <c r="L43" s="2" t="str">
        <f>IF('Criteria'!I18=0,"N/A",IF('Criteria'!G18="Yes","Required","Scored only"))</f>
        <v>Scored only</v>
      </c>
      <c r="M43" s="1"/>
      <c r="N43" s="1"/>
      <c r="O43" s="1"/>
      <c r="P43" s="1"/>
      <c r="Q43" s="1"/>
      <c r="R43" s="1"/>
      <c r="S43" s="1"/>
      <c r="T43" s="1"/>
      <c r="U43" s="1"/>
    </row>
    <row r="44" spans="1:21" ht="34.049999999999997" customHeight="1">
      <c r="A44" s="2" t="str">
        <f>'Criteria'!D19</f>
        <v>Quality risk and change linkage</v>
      </c>
      <c r="B44" s="2">
        <f>IF(Vendors!B7="","",IF(Evaluation!F19=0,"N/A",IF(Evaluation!P19=0,"",Evaluation!I19)))</f>
        <v>4</v>
      </c>
      <c r="C44" s="2" t="str">
        <f>IF(Vendors!B8="","",IF(Evaluation!F57=0,"N/A",IF(Evaluation!P57=0,"",Evaluation!I57)))</f>
        <v/>
      </c>
      <c r="D44" s="2" t="str">
        <f>IF(Vendors!B9="","",IF(Evaluation!F95=0,"N/A",IF(Evaluation!P95=0,"",Evaluation!I95)))</f>
        <v/>
      </c>
      <c r="E44" s="2" t="str">
        <f>IF(Vendors!B10="","",IF(Evaluation!F133=0,"N/A",IF(Evaluation!P133=0,"",Evaluation!I133)))</f>
        <v/>
      </c>
      <c r="F44" s="2" t="str">
        <f>IF(Vendors!B11="","",IF(Evaluation!F171=0,"N/A",IF(Evaluation!P171=0,"",Evaluation!I171)))</f>
        <v/>
      </c>
      <c r="G44" s="2" t="str">
        <f>IF(Vendors!B12="","",IF(Evaluation!F209=0,"N/A",IF(Evaluation!P209=0,"",Evaluation!I209)))</f>
        <v/>
      </c>
      <c r="H44" s="2" t="str">
        <f>IF(Vendors!B13="","",IF(Evaluation!F247=0,"N/A",IF(Evaluation!P247=0,"",Evaluation!I247)))</f>
        <v/>
      </c>
      <c r="I44" s="2" t="str">
        <f>IF(Vendors!B14="","",IF(Evaluation!F285=0,"N/A",IF(Evaluation!P285=0,"",Evaluation!I285)))</f>
        <v/>
      </c>
      <c r="J44" s="2" t="str">
        <f>IF(Vendors!B15="","",IF(Evaluation!F323=0,"N/A",IF(Evaluation!P323=0,"",Evaluation!I323)))</f>
        <v/>
      </c>
      <c r="K44" s="2" t="str">
        <f>IF(Vendors!B16="","",IF(Evaluation!F361=0,"N/A",IF(Evaluation!P361=0,"",Evaluation!I361)))</f>
        <v/>
      </c>
      <c r="L44" s="2" t="str">
        <f>IF('Criteria'!I19=0,"N/A",IF('Criteria'!G19="Yes","Required","Scored only"))</f>
        <v>Scored only</v>
      </c>
      <c r="M44" s="1"/>
      <c r="N44" s="1"/>
      <c r="O44" s="1"/>
      <c r="P44" s="1"/>
      <c r="Q44" s="1"/>
      <c r="R44" s="1"/>
      <c r="S44" s="1"/>
      <c r="T44" s="1"/>
      <c r="U44" s="1"/>
    </row>
    <row r="45" spans="1:21" ht="34.049999999999997" customHeight="1">
      <c r="A45" s="2" t="str">
        <f>'Criteria'!D20</f>
        <v>Version and revision control</v>
      </c>
      <c r="B45" s="2">
        <f>IF(Vendors!B7="","",IF(Evaluation!F20=0,"N/A",IF(Evaluation!P20=0,"",Evaluation!I20)))</f>
        <v>5</v>
      </c>
      <c r="C45" s="2" t="str">
        <f>IF(Vendors!B8="","",IF(Evaluation!F58=0,"N/A",IF(Evaluation!P58=0,"",Evaluation!I58)))</f>
        <v/>
      </c>
      <c r="D45" s="2" t="str">
        <f>IF(Vendors!B9="","",IF(Evaluation!F96=0,"N/A",IF(Evaluation!P96=0,"",Evaluation!I96)))</f>
        <v/>
      </c>
      <c r="E45" s="2" t="str">
        <f>IF(Vendors!B10="","",IF(Evaluation!F134=0,"N/A",IF(Evaluation!P134=0,"",Evaluation!I134)))</f>
        <v/>
      </c>
      <c r="F45" s="2" t="str">
        <f>IF(Vendors!B11="","",IF(Evaluation!F172=0,"N/A",IF(Evaluation!P172=0,"",Evaluation!I172)))</f>
        <v/>
      </c>
      <c r="G45" s="2" t="str">
        <f>IF(Vendors!B12="","",IF(Evaluation!F210=0,"N/A",IF(Evaluation!P210=0,"",Evaluation!I210)))</f>
        <v/>
      </c>
      <c r="H45" s="2" t="str">
        <f>IF(Vendors!B13="","",IF(Evaluation!F248=0,"N/A",IF(Evaluation!P248=0,"",Evaluation!I248)))</f>
        <v/>
      </c>
      <c r="I45" s="2" t="str">
        <f>IF(Vendors!B14="","",IF(Evaluation!F286=0,"N/A",IF(Evaluation!P286=0,"",Evaluation!I286)))</f>
        <v/>
      </c>
      <c r="J45" s="2" t="str">
        <f>IF(Vendors!B15="","",IF(Evaluation!F324=0,"N/A",IF(Evaluation!P324=0,"",Evaluation!I324)))</f>
        <v/>
      </c>
      <c r="K45" s="2" t="str">
        <f>IF(Vendors!B16="","",IF(Evaluation!F362=0,"N/A",IF(Evaluation!P362=0,"",Evaluation!I362)))</f>
        <v/>
      </c>
      <c r="L45" s="2" t="str">
        <f>IF('Criteria'!I20=0,"N/A",IF('Criteria'!G20="Yes","Required","Scored only"))</f>
        <v>Required</v>
      </c>
      <c r="M45" s="1"/>
      <c r="N45" s="1"/>
      <c r="O45" s="1"/>
      <c r="P45" s="1"/>
      <c r="Q45" s="1"/>
      <c r="R45" s="1"/>
      <c r="S45" s="1"/>
      <c r="T45" s="1"/>
      <c r="U45" s="1"/>
    </row>
    <row r="46" spans="1:21" ht="34.049999999999997" customHeight="1">
      <c r="A46" s="2" t="str">
        <f>'Criteria'!D21</f>
        <v>Redline and comparison</v>
      </c>
      <c r="B46" s="2">
        <f>IF(Vendors!B7="","",IF(Evaluation!F21=0,"N/A",IF(Evaluation!P21=0,"",Evaluation!I21)))</f>
        <v>4</v>
      </c>
      <c r="C46" s="2" t="str">
        <f>IF(Vendors!B8="","",IF(Evaluation!F59=0,"N/A",IF(Evaluation!P59=0,"",Evaluation!I59)))</f>
        <v/>
      </c>
      <c r="D46" s="2" t="str">
        <f>IF(Vendors!B9="","",IF(Evaluation!F97=0,"N/A",IF(Evaluation!P97=0,"",Evaluation!I97)))</f>
        <v/>
      </c>
      <c r="E46" s="2" t="str">
        <f>IF(Vendors!B10="","",IF(Evaluation!F135=0,"N/A",IF(Evaluation!P135=0,"",Evaluation!I135)))</f>
        <v/>
      </c>
      <c r="F46" s="2" t="str">
        <f>IF(Vendors!B11="","",IF(Evaluation!F173=0,"N/A",IF(Evaluation!P173=0,"",Evaluation!I173)))</f>
        <v/>
      </c>
      <c r="G46" s="2" t="str">
        <f>IF(Vendors!B12="","",IF(Evaluation!F211=0,"N/A",IF(Evaluation!P211=0,"",Evaluation!I211)))</f>
        <v/>
      </c>
      <c r="H46" s="2" t="str">
        <f>IF(Vendors!B13="","",IF(Evaluation!F249=0,"N/A",IF(Evaluation!P249=0,"",Evaluation!I249)))</f>
        <v/>
      </c>
      <c r="I46" s="2" t="str">
        <f>IF(Vendors!B14="","",IF(Evaluation!F287=0,"N/A",IF(Evaluation!P287=0,"",Evaluation!I287)))</f>
        <v/>
      </c>
      <c r="J46" s="2" t="str">
        <f>IF(Vendors!B15="","",IF(Evaluation!F325=0,"N/A",IF(Evaluation!P325=0,"",Evaluation!I325)))</f>
        <v/>
      </c>
      <c r="K46" s="2" t="str">
        <f>IF(Vendors!B16="","",IF(Evaluation!F363=0,"N/A",IF(Evaluation!P363=0,"",Evaluation!I363)))</f>
        <v/>
      </c>
      <c r="L46" s="2" t="str">
        <f>IF('Criteria'!I21=0,"N/A",IF('Criteria'!G21="Yes","Required","Scored only"))</f>
        <v>Scored only</v>
      </c>
      <c r="M46" s="1"/>
      <c r="N46" s="1"/>
      <c r="O46" s="1"/>
      <c r="P46" s="1"/>
      <c r="Q46" s="1"/>
      <c r="R46" s="1"/>
      <c r="S46" s="1"/>
      <c r="T46" s="1"/>
      <c r="U46" s="1"/>
    </row>
    <row r="47" spans="1:21" ht="34.049999999999997" customHeight="1">
      <c r="A47" s="2" t="str">
        <f>'Criteria'!D22</f>
        <v>Configurable lifecycle phases</v>
      </c>
      <c r="B47" s="2">
        <f>IF(Vendors!B7="","",IF(Evaluation!F22=0,"N/A",IF(Evaluation!P22=0,"",Evaluation!I22)))</f>
        <v>4</v>
      </c>
      <c r="C47" s="2" t="str">
        <f>IF(Vendors!B8="","",IF(Evaluation!F60=0,"N/A",IF(Evaluation!P60=0,"",Evaluation!I60)))</f>
        <v/>
      </c>
      <c r="D47" s="2" t="str">
        <f>IF(Vendors!B9="","",IF(Evaluation!F98=0,"N/A",IF(Evaluation!P98=0,"",Evaluation!I98)))</f>
        <v/>
      </c>
      <c r="E47" s="2" t="str">
        <f>IF(Vendors!B10="","",IF(Evaluation!F136=0,"N/A",IF(Evaluation!P136=0,"",Evaluation!I136)))</f>
        <v/>
      </c>
      <c r="F47" s="2" t="str">
        <f>IF(Vendors!B11="","",IF(Evaluation!F174=0,"N/A",IF(Evaluation!P174=0,"",Evaluation!I174)))</f>
        <v/>
      </c>
      <c r="G47" s="2" t="str">
        <f>IF(Vendors!B12="","",IF(Evaluation!F212=0,"N/A",IF(Evaluation!P212=0,"",Evaluation!I212)))</f>
        <v/>
      </c>
      <c r="H47" s="2" t="str">
        <f>IF(Vendors!B13="","",IF(Evaluation!F250=0,"N/A",IF(Evaluation!P250=0,"",Evaluation!I250)))</f>
        <v/>
      </c>
      <c r="I47" s="2" t="str">
        <f>IF(Vendors!B14="","",IF(Evaluation!F288=0,"N/A",IF(Evaluation!P288=0,"",Evaluation!I288)))</f>
        <v/>
      </c>
      <c r="J47" s="2" t="str">
        <f>IF(Vendors!B15="","",IF(Evaluation!F326=0,"N/A",IF(Evaluation!P326=0,"",Evaluation!I326)))</f>
        <v/>
      </c>
      <c r="K47" s="2" t="str">
        <f>IF(Vendors!B16="","",IF(Evaluation!F364=0,"N/A",IF(Evaluation!P364=0,"",Evaluation!I364)))</f>
        <v/>
      </c>
      <c r="L47" s="2" t="str">
        <f>IF('Criteria'!I22=0,"N/A",IF('Criteria'!G22="Yes","Required","Scored only"))</f>
        <v>Required</v>
      </c>
      <c r="M47" s="1"/>
      <c r="N47" s="1"/>
      <c r="O47" s="1"/>
      <c r="P47" s="1"/>
      <c r="Q47" s="1"/>
      <c r="R47" s="1"/>
      <c r="S47" s="1"/>
      <c r="T47" s="1"/>
      <c r="U47" s="1"/>
    </row>
    <row r="48" spans="1:21" ht="34.049999999999997" customHeight="1">
      <c r="A48" s="2" t="str">
        <f>'Criteria'!D23</f>
        <v>Engineering change control</v>
      </c>
      <c r="B48" s="2">
        <f>IF(Vendors!B7="","",IF(Evaluation!F23=0,"N/A",IF(Evaluation!P23=0,"",Evaluation!I23)))</f>
        <v>5</v>
      </c>
      <c r="C48" s="2" t="str">
        <f>IF(Vendors!B8="","",IF(Evaluation!F61=0,"N/A",IF(Evaluation!P61=0,"",Evaluation!I61)))</f>
        <v/>
      </c>
      <c r="D48" s="2" t="str">
        <f>IF(Vendors!B9="","",IF(Evaluation!F99=0,"N/A",IF(Evaluation!P99=0,"",Evaluation!I99)))</f>
        <v/>
      </c>
      <c r="E48" s="2" t="str">
        <f>IF(Vendors!B10="","",IF(Evaluation!F137=0,"N/A",IF(Evaluation!P137=0,"",Evaluation!I137)))</f>
        <v/>
      </c>
      <c r="F48" s="2" t="str">
        <f>IF(Vendors!B11="","",IF(Evaluation!F175=0,"N/A",IF(Evaluation!P175=0,"",Evaluation!I175)))</f>
        <v/>
      </c>
      <c r="G48" s="2" t="str">
        <f>IF(Vendors!B12="","",IF(Evaluation!F213=0,"N/A",IF(Evaluation!P213=0,"",Evaluation!I213)))</f>
        <v/>
      </c>
      <c r="H48" s="2" t="str">
        <f>IF(Vendors!B13="","",IF(Evaluation!F251=0,"N/A",IF(Evaluation!P251=0,"",Evaluation!I251)))</f>
        <v/>
      </c>
      <c r="I48" s="2" t="str">
        <f>IF(Vendors!B14="","",IF(Evaluation!F289=0,"N/A",IF(Evaluation!P289=0,"",Evaluation!I289)))</f>
        <v/>
      </c>
      <c r="J48" s="2" t="str">
        <f>IF(Vendors!B15="","",IF(Evaluation!F327=0,"N/A",IF(Evaluation!P327=0,"",Evaluation!I327)))</f>
        <v/>
      </c>
      <c r="K48" s="2" t="str">
        <f>IF(Vendors!B16="","",IF(Evaluation!F365=0,"N/A",IF(Evaluation!P365=0,"",Evaluation!I365)))</f>
        <v/>
      </c>
      <c r="L48" s="2" t="str">
        <f>IF('Criteria'!I23=0,"N/A",IF('Criteria'!G23="Yes","Required","Scored only"))</f>
        <v>Required</v>
      </c>
      <c r="M48" s="1"/>
      <c r="N48" s="1"/>
      <c r="O48" s="1"/>
      <c r="P48" s="1"/>
      <c r="Q48" s="1"/>
      <c r="R48" s="1"/>
      <c r="S48" s="1"/>
      <c r="T48" s="1"/>
      <c r="U48" s="1"/>
    </row>
    <row r="49" spans="1:21" ht="34.049999999999997" customHeight="1">
      <c r="A49" s="2" t="str">
        <f>'Criteria'!D24</f>
        <v>BOM and configuration management</v>
      </c>
      <c r="B49" s="2">
        <f>IF(Vendors!B7="","",IF(Evaluation!F24=0,"N/A",IF(Evaluation!P24=0,"",Evaluation!I24)))</f>
        <v>4</v>
      </c>
      <c r="C49" s="2" t="str">
        <f>IF(Vendors!B8="","",IF(Evaluation!F62=0,"N/A",IF(Evaluation!P62=0,"",Evaluation!I62)))</f>
        <v/>
      </c>
      <c r="D49" s="2" t="str">
        <f>IF(Vendors!B9="","",IF(Evaluation!F100=0,"N/A",IF(Evaluation!P100=0,"",Evaluation!I100)))</f>
        <v/>
      </c>
      <c r="E49" s="2" t="str">
        <f>IF(Vendors!B10="","",IF(Evaluation!F138=0,"N/A",IF(Evaluation!P138=0,"",Evaluation!I138)))</f>
        <v/>
      </c>
      <c r="F49" s="2" t="str">
        <f>IF(Vendors!B11="","",IF(Evaluation!F176=0,"N/A",IF(Evaluation!P176=0,"",Evaluation!I176)))</f>
        <v/>
      </c>
      <c r="G49" s="2" t="str">
        <f>IF(Vendors!B12="","",IF(Evaluation!F214=0,"N/A",IF(Evaluation!P214=0,"",Evaluation!I214)))</f>
        <v/>
      </c>
      <c r="H49" s="2" t="str">
        <f>IF(Vendors!B13="","",IF(Evaluation!F252=0,"N/A",IF(Evaluation!P252=0,"",Evaluation!I252)))</f>
        <v/>
      </c>
      <c r="I49" s="2" t="str">
        <f>IF(Vendors!B14="","",IF(Evaluation!F290=0,"N/A",IF(Evaluation!P290=0,"",Evaluation!I290)))</f>
        <v/>
      </c>
      <c r="J49" s="2" t="str">
        <f>IF(Vendors!B15="","",IF(Evaluation!F328=0,"N/A",IF(Evaluation!P328=0,"",Evaluation!I328)))</f>
        <v/>
      </c>
      <c r="K49" s="2" t="str">
        <f>IF(Vendors!B16="","",IF(Evaluation!F366=0,"N/A",IF(Evaluation!P366=0,"",Evaluation!I366)))</f>
        <v/>
      </c>
      <c r="L49" s="2" t="str">
        <f>IF('Criteria'!I24=0,"N/A",IF('Criteria'!G24="Yes","Required","Scored only"))</f>
        <v>Scored only</v>
      </c>
      <c r="M49" s="1"/>
      <c r="N49" s="1"/>
      <c r="O49" s="1"/>
      <c r="P49" s="1"/>
      <c r="Q49" s="1"/>
      <c r="R49" s="1"/>
      <c r="S49" s="1"/>
      <c r="T49" s="1"/>
      <c r="U49" s="1"/>
    </row>
    <row r="50" spans="1:21" ht="34.049999999999997" customHeight="1">
      <c r="A50" s="2" t="str">
        <f>'Criteria'!D25</f>
        <v>Design evidence and traceability</v>
      </c>
      <c r="B50" s="2">
        <f>IF(Vendors!B7="","",IF(Evaluation!F25=0,"N/A",IF(Evaluation!P25=0,"",Evaluation!I25)))</f>
        <v>4</v>
      </c>
      <c r="C50" s="2" t="str">
        <f>IF(Vendors!B8="","",IF(Evaluation!F63=0,"N/A",IF(Evaluation!P63=0,"",Evaluation!I63)))</f>
        <v/>
      </c>
      <c r="D50" s="2" t="str">
        <f>IF(Vendors!B9="","",IF(Evaluation!F101=0,"N/A",IF(Evaluation!P101=0,"",Evaluation!I101)))</f>
        <v/>
      </c>
      <c r="E50" s="2" t="str">
        <f>IF(Vendors!B10="","",IF(Evaluation!F139=0,"N/A",IF(Evaluation!P139=0,"",Evaluation!I139)))</f>
        <v/>
      </c>
      <c r="F50" s="2" t="str">
        <f>IF(Vendors!B11="","",IF(Evaluation!F177=0,"N/A",IF(Evaluation!P177=0,"",Evaluation!I177)))</f>
        <v/>
      </c>
      <c r="G50" s="2" t="str">
        <f>IF(Vendors!B12="","",IF(Evaluation!F215=0,"N/A",IF(Evaluation!P215=0,"",Evaluation!I215)))</f>
        <v/>
      </c>
      <c r="H50" s="2" t="str">
        <f>IF(Vendors!B13="","",IF(Evaluation!F253=0,"N/A",IF(Evaluation!P253=0,"",Evaluation!I253)))</f>
        <v/>
      </c>
      <c r="I50" s="2" t="str">
        <f>IF(Vendors!B14="","",IF(Evaluation!F291=0,"N/A",IF(Evaluation!P291=0,"",Evaluation!I291)))</f>
        <v/>
      </c>
      <c r="J50" s="2" t="str">
        <f>IF(Vendors!B15="","",IF(Evaluation!F329=0,"N/A",IF(Evaluation!P329=0,"",Evaluation!I329)))</f>
        <v/>
      </c>
      <c r="K50" s="2" t="str">
        <f>IF(Vendors!B16="","",IF(Evaluation!F367=0,"N/A",IF(Evaluation!P367=0,"",Evaluation!I367)))</f>
        <v/>
      </c>
      <c r="L50" s="2" t="str">
        <f>IF('Criteria'!I25=0,"N/A",IF('Criteria'!G25="Yes","Required","Scored only"))</f>
        <v>Required</v>
      </c>
      <c r="M50" s="1"/>
      <c r="N50" s="1"/>
      <c r="O50" s="1"/>
      <c r="P50" s="1"/>
      <c r="Q50" s="1"/>
      <c r="R50" s="1"/>
      <c r="S50" s="1"/>
      <c r="T50" s="1"/>
      <c r="U50" s="1"/>
    </row>
    <row r="51" spans="1:21" ht="34.049999999999997" customHeight="1">
      <c r="A51" s="2" t="str">
        <f>'Criteria'!D26</f>
        <v>CAD software integration</v>
      </c>
      <c r="B51" s="2">
        <f>IF(Vendors!B7="","",IF(Evaluation!F26=0,"N/A",IF(Evaluation!P26=0,"",Evaluation!I26)))</f>
        <v>4</v>
      </c>
      <c r="C51" s="2" t="str">
        <f>IF(Vendors!B8="","",IF(Evaluation!F64=0,"N/A",IF(Evaluation!P64=0,"",Evaluation!I64)))</f>
        <v/>
      </c>
      <c r="D51" s="2" t="str">
        <f>IF(Vendors!B9="","",IF(Evaluation!F102=0,"N/A",IF(Evaluation!P102=0,"",Evaluation!I102)))</f>
        <v/>
      </c>
      <c r="E51" s="2" t="str">
        <f>IF(Vendors!B10="","",IF(Evaluation!F140=0,"N/A",IF(Evaluation!P140=0,"",Evaluation!I140)))</f>
        <v/>
      </c>
      <c r="F51" s="2" t="str">
        <f>IF(Vendors!B11="","",IF(Evaluation!F178=0,"N/A",IF(Evaluation!P178=0,"",Evaluation!I178)))</f>
        <v/>
      </c>
      <c r="G51" s="2" t="str">
        <f>IF(Vendors!B12="","",IF(Evaluation!F216=0,"N/A",IF(Evaluation!P216=0,"",Evaluation!I216)))</f>
        <v/>
      </c>
      <c r="H51" s="2" t="str">
        <f>IF(Vendors!B13="","",IF(Evaluation!F254=0,"N/A",IF(Evaluation!P254=0,"",Evaluation!I254)))</f>
        <v/>
      </c>
      <c r="I51" s="2" t="str">
        <f>IF(Vendors!B14="","",IF(Evaluation!F292=0,"N/A",IF(Evaluation!P292=0,"",Evaluation!I292)))</f>
        <v/>
      </c>
      <c r="J51" s="2" t="str">
        <f>IF(Vendors!B15="","",IF(Evaluation!F330=0,"N/A",IF(Evaluation!P330=0,"",Evaluation!I330)))</f>
        <v/>
      </c>
      <c r="K51" s="2" t="str">
        <f>IF(Vendors!B16="","",IF(Evaluation!F368=0,"N/A",IF(Evaluation!P368=0,"",Evaluation!I368)))</f>
        <v/>
      </c>
      <c r="L51" s="2" t="str">
        <f>IF('Criteria'!I26=0,"N/A",IF('Criteria'!G26="Yes","Required","Scored only"))</f>
        <v>Scored only</v>
      </c>
      <c r="M51" s="1"/>
      <c r="N51" s="1"/>
      <c r="O51" s="1"/>
      <c r="P51" s="1"/>
      <c r="Q51" s="1"/>
      <c r="R51" s="1"/>
      <c r="S51" s="1"/>
      <c r="T51" s="1"/>
      <c r="U51" s="1"/>
    </row>
    <row r="52" spans="1:21" ht="34.049999999999997" customHeight="1">
      <c r="A52" s="2" t="str">
        <f>'Criteria'!D27</f>
        <v>Software assurance / validation support</v>
      </c>
      <c r="B52" s="2">
        <f>IF(Vendors!B7="","",IF(Evaluation!F27=0,"N/A",IF(Evaluation!P27=0,"",Evaluation!I27)))</f>
        <v>4</v>
      </c>
      <c r="C52" s="2" t="str">
        <f>IF(Vendors!B8="","",IF(Evaluation!F65=0,"N/A",IF(Evaluation!P65=0,"",Evaluation!I65)))</f>
        <v/>
      </c>
      <c r="D52" s="2" t="str">
        <f>IF(Vendors!B9="","",IF(Evaluation!F103=0,"N/A",IF(Evaluation!P103=0,"",Evaluation!I103)))</f>
        <v/>
      </c>
      <c r="E52" s="2" t="str">
        <f>IF(Vendors!B10="","",IF(Evaluation!F141=0,"N/A",IF(Evaluation!P141=0,"",Evaluation!I141)))</f>
        <v/>
      </c>
      <c r="F52" s="2" t="str">
        <f>IF(Vendors!B11="","",IF(Evaluation!F179=0,"N/A",IF(Evaluation!P179=0,"",Evaluation!I179)))</f>
        <v/>
      </c>
      <c r="G52" s="2" t="str">
        <f>IF(Vendors!B12="","",IF(Evaluation!F217=0,"N/A",IF(Evaluation!P217=0,"",Evaluation!I217)))</f>
        <v/>
      </c>
      <c r="H52" s="2" t="str">
        <f>IF(Vendors!B13="","",IF(Evaluation!F255=0,"N/A",IF(Evaluation!P255=0,"",Evaluation!I255)))</f>
        <v/>
      </c>
      <c r="I52" s="2" t="str">
        <f>IF(Vendors!B14="","",IF(Evaluation!F293=0,"N/A",IF(Evaluation!P293=0,"",Evaluation!I293)))</f>
        <v/>
      </c>
      <c r="J52" s="2" t="str">
        <f>IF(Vendors!B15="","",IF(Evaluation!F331=0,"N/A",IF(Evaluation!P331=0,"",Evaluation!I331)))</f>
        <v/>
      </c>
      <c r="K52" s="2" t="str">
        <f>IF(Vendors!B16="","",IF(Evaluation!F369=0,"N/A",IF(Evaluation!P369=0,"",Evaluation!I369)))</f>
        <v/>
      </c>
      <c r="L52" s="2" t="str">
        <f>IF('Criteria'!I27=0,"N/A",IF('Criteria'!G27="Yes","Required","Scored only"))</f>
        <v>Required</v>
      </c>
      <c r="M52" s="1"/>
      <c r="N52" s="1"/>
      <c r="O52" s="1"/>
      <c r="P52" s="1"/>
      <c r="Q52" s="1"/>
      <c r="R52" s="1"/>
      <c r="S52" s="1"/>
      <c r="T52" s="1"/>
      <c r="U52" s="1"/>
    </row>
    <row r="53" spans="1:21" ht="34.049999999999997" customHeight="1">
      <c r="A53" s="2" t="str">
        <f>'Criteria'!D28</f>
        <v>Audit trail and signatures</v>
      </c>
      <c r="B53" s="2">
        <f>IF(Vendors!B7="","",IF(Evaluation!F28=0,"N/A",IF(Evaluation!P28=0,"",Evaluation!I28)))</f>
        <v>5</v>
      </c>
      <c r="C53" s="2" t="str">
        <f>IF(Vendors!B8="","",IF(Evaluation!F66=0,"N/A",IF(Evaluation!P66=0,"",Evaluation!I66)))</f>
        <v/>
      </c>
      <c r="D53" s="2" t="str">
        <f>IF(Vendors!B9="","",IF(Evaluation!F104=0,"N/A",IF(Evaluation!P104=0,"",Evaluation!I104)))</f>
        <v/>
      </c>
      <c r="E53" s="2" t="str">
        <f>IF(Vendors!B10="","",IF(Evaluation!F142=0,"N/A",IF(Evaluation!P142=0,"",Evaluation!I142)))</f>
        <v/>
      </c>
      <c r="F53" s="2" t="str">
        <f>IF(Vendors!B11="","",IF(Evaluation!F180=0,"N/A",IF(Evaluation!P180=0,"",Evaluation!I180)))</f>
        <v/>
      </c>
      <c r="G53" s="2" t="str">
        <f>IF(Vendors!B12="","",IF(Evaluation!F218=0,"N/A",IF(Evaluation!P218=0,"",Evaluation!I218)))</f>
        <v/>
      </c>
      <c r="H53" s="2" t="str">
        <f>IF(Vendors!B13="","",IF(Evaluation!F256=0,"N/A",IF(Evaluation!P256=0,"",Evaluation!I256)))</f>
        <v/>
      </c>
      <c r="I53" s="2" t="str">
        <f>IF(Vendors!B14="","",IF(Evaluation!F294=0,"N/A",IF(Evaluation!P294=0,"",Evaluation!I294)))</f>
        <v/>
      </c>
      <c r="J53" s="2" t="str">
        <f>IF(Vendors!B15="","",IF(Evaluation!F332=0,"N/A",IF(Evaluation!P332=0,"",Evaluation!I332)))</f>
        <v/>
      </c>
      <c r="K53" s="2" t="str">
        <f>IF(Vendors!B16="","",IF(Evaluation!F370=0,"N/A",IF(Evaluation!P370=0,"",Evaluation!I370)))</f>
        <v/>
      </c>
      <c r="L53" s="2" t="str">
        <f>IF('Criteria'!I28=0,"N/A",IF('Criteria'!G28="Yes","Required","Scored only"))</f>
        <v>Required</v>
      </c>
      <c r="M53" s="1"/>
      <c r="N53" s="1"/>
      <c r="O53" s="1"/>
      <c r="P53" s="1"/>
      <c r="Q53" s="1"/>
      <c r="R53" s="1"/>
      <c r="S53" s="1"/>
      <c r="T53" s="1"/>
      <c r="U53" s="1"/>
    </row>
    <row r="54" spans="1:21" ht="34.049999999999997" customHeight="1">
      <c r="A54" s="2" t="str">
        <f>'Criteria'!D29</f>
        <v>User interface and task usability</v>
      </c>
      <c r="B54" s="2">
        <f>IF(Vendors!B7="","",IF(Evaluation!F29=0,"N/A",IF(Evaluation!P29=0,"",Evaluation!I29)))</f>
        <v>3</v>
      </c>
      <c r="C54" s="2" t="str">
        <f>IF(Vendors!B8="","",IF(Evaluation!F67=0,"N/A",IF(Evaluation!P67=0,"",Evaluation!I67)))</f>
        <v/>
      </c>
      <c r="D54" s="2" t="str">
        <f>IF(Vendors!B9="","",IF(Evaluation!F105=0,"N/A",IF(Evaluation!P105=0,"",Evaluation!I105)))</f>
        <v/>
      </c>
      <c r="E54" s="2" t="str">
        <f>IF(Vendors!B10="","",IF(Evaluation!F143=0,"N/A",IF(Evaluation!P143=0,"",Evaluation!I143)))</f>
        <v/>
      </c>
      <c r="F54" s="2" t="str">
        <f>IF(Vendors!B11="","",IF(Evaluation!F181=0,"N/A",IF(Evaluation!P181=0,"",Evaluation!I181)))</f>
        <v/>
      </c>
      <c r="G54" s="2" t="str">
        <f>IF(Vendors!B12="","",IF(Evaluation!F219=0,"N/A",IF(Evaluation!P219=0,"",Evaluation!I219)))</f>
        <v/>
      </c>
      <c r="H54" s="2" t="str">
        <f>IF(Vendors!B13="","",IF(Evaluation!F257=0,"N/A",IF(Evaluation!P257=0,"",Evaluation!I257)))</f>
        <v/>
      </c>
      <c r="I54" s="2" t="str">
        <f>IF(Vendors!B14="","",IF(Evaluation!F295=0,"N/A",IF(Evaluation!P295=0,"",Evaluation!I295)))</f>
        <v/>
      </c>
      <c r="J54" s="2" t="str">
        <f>IF(Vendors!B15="","",IF(Evaluation!F333=0,"N/A",IF(Evaluation!P333=0,"",Evaluation!I333)))</f>
        <v/>
      </c>
      <c r="K54" s="2" t="str">
        <f>IF(Vendors!B16="","",IF(Evaluation!F371=0,"N/A",IF(Evaluation!P371=0,"",Evaluation!I371)))</f>
        <v/>
      </c>
      <c r="L54" s="2" t="str">
        <f>IF('Criteria'!I29=0,"N/A",IF('Criteria'!G29="Yes","Required","Scored only"))</f>
        <v>Scored only</v>
      </c>
      <c r="M54" s="1"/>
      <c r="N54" s="1"/>
      <c r="O54" s="1"/>
      <c r="P54" s="1"/>
      <c r="Q54" s="1"/>
      <c r="R54" s="1"/>
      <c r="S54" s="1"/>
      <c r="T54" s="1"/>
      <c r="U54" s="1"/>
    </row>
    <row r="55" spans="1:21" ht="34.049999999999997" customHeight="1">
      <c r="A55" s="2" t="str">
        <f>'Criteria'!D30</f>
        <v>Configuration and upgrades</v>
      </c>
      <c r="B55" s="2">
        <f>IF(Vendors!B7="","",IF(Evaluation!F30=0,"N/A",IF(Evaluation!P30=0,"",Evaluation!I30)))</f>
        <v>4</v>
      </c>
      <c r="C55" s="2" t="str">
        <f>IF(Vendors!B8="","",IF(Evaluation!F68=0,"N/A",IF(Evaluation!P68=0,"",Evaluation!I68)))</f>
        <v/>
      </c>
      <c r="D55" s="2" t="str">
        <f>IF(Vendors!B9="","",IF(Evaluation!F106=0,"N/A",IF(Evaluation!P106=0,"",Evaluation!I106)))</f>
        <v/>
      </c>
      <c r="E55" s="2" t="str">
        <f>IF(Vendors!B10="","",IF(Evaluation!F144=0,"N/A",IF(Evaluation!P144=0,"",Evaluation!I144)))</f>
        <v/>
      </c>
      <c r="F55" s="2" t="str">
        <f>IF(Vendors!B11="","",IF(Evaluation!F182=0,"N/A",IF(Evaluation!P182=0,"",Evaluation!I182)))</f>
        <v/>
      </c>
      <c r="G55" s="2" t="str">
        <f>IF(Vendors!B12="","",IF(Evaluation!F220=0,"N/A",IF(Evaluation!P220=0,"",Evaluation!I220)))</f>
        <v/>
      </c>
      <c r="H55" s="2" t="str">
        <f>IF(Vendors!B13="","",IF(Evaluation!F258=0,"N/A",IF(Evaluation!P258=0,"",Evaluation!I258)))</f>
        <v/>
      </c>
      <c r="I55" s="2" t="str">
        <f>IF(Vendors!B14="","",IF(Evaluation!F296=0,"N/A",IF(Evaluation!P296=0,"",Evaluation!I296)))</f>
        <v/>
      </c>
      <c r="J55" s="2" t="str">
        <f>IF(Vendors!B15="","",IF(Evaluation!F334=0,"N/A",IF(Evaluation!P334=0,"",Evaluation!I334)))</f>
        <v/>
      </c>
      <c r="K55" s="2" t="str">
        <f>IF(Vendors!B16="","",IF(Evaluation!F372=0,"N/A",IF(Evaluation!P372=0,"",Evaluation!I372)))</f>
        <v/>
      </c>
      <c r="L55" s="2" t="str">
        <f>IF('Criteria'!I30=0,"N/A",IF('Criteria'!G30="Yes","Required","Scored only"))</f>
        <v>Scored only</v>
      </c>
      <c r="M55" s="1"/>
      <c r="N55" s="1"/>
      <c r="O55" s="1"/>
      <c r="P55" s="1"/>
      <c r="Q55" s="1"/>
      <c r="R55" s="1"/>
      <c r="S55" s="1"/>
      <c r="T55" s="1"/>
      <c r="U55" s="1"/>
    </row>
    <row r="56" spans="1:21" ht="34.049999999999997" customHeight="1">
      <c r="A56" s="2" t="str">
        <f>'Criteria'!D31</f>
        <v>Data migration and exit</v>
      </c>
      <c r="B56" s="2">
        <f>IF(Vendors!B7="","",IF(Evaluation!F31=0,"N/A",IF(Evaluation!P31=0,"",Evaluation!I31)))</f>
        <v>4</v>
      </c>
      <c r="C56" s="2" t="str">
        <f>IF(Vendors!B8="","",IF(Evaluation!F69=0,"N/A",IF(Evaluation!P69=0,"",Evaluation!I69)))</f>
        <v/>
      </c>
      <c r="D56" s="2" t="str">
        <f>IF(Vendors!B9="","",IF(Evaluation!F107=0,"N/A",IF(Evaluation!P107=0,"",Evaluation!I107)))</f>
        <v/>
      </c>
      <c r="E56" s="2" t="str">
        <f>IF(Vendors!B10="","",IF(Evaluation!F145=0,"N/A",IF(Evaluation!P145=0,"",Evaluation!I145)))</f>
        <v/>
      </c>
      <c r="F56" s="2" t="str">
        <f>IF(Vendors!B11="","",IF(Evaluation!F183=0,"N/A",IF(Evaluation!P183=0,"",Evaluation!I183)))</f>
        <v/>
      </c>
      <c r="G56" s="2" t="str">
        <f>IF(Vendors!B12="","",IF(Evaluation!F221=0,"N/A",IF(Evaluation!P221=0,"",Evaluation!I221)))</f>
        <v/>
      </c>
      <c r="H56" s="2" t="str">
        <f>IF(Vendors!B13="","",IF(Evaluation!F259=0,"N/A",IF(Evaluation!P259=0,"",Evaluation!I259)))</f>
        <v/>
      </c>
      <c r="I56" s="2" t="str">
        <f>IF(Vendors!B14="","",IF(Evaluation!F297=0,"N/A",IF(Evaluation!P297=0,"",Evaluation!I297)))</f>
        <v/>
      </c>
      <c r="J56" s="2" t="str">
        <f>IF(Vendors!B15="","",IF(Evaluation!F335=0,"N/A",IF(Evaluation!P335=0,"",Evaluation!I335)))</f>
        <v/>
      </c>
      <c r="K56" s="2" t="str">
        <f>IF(Vendors!B16="","",IF(Evaluation!F373=0,"N/A",IF(Evaluation!P373=0,"",Evaluation!I373)))</f>
        <v/>
      </c>
      <c r="L56" s="2" t="str">
        <f>IF('Criteria'!I31=0,"N/A",IF('Criteria'!G31="Yes","Required","Scored only"))</f>
        <v>Required</v>
      </c>
      <c r="M56" s="1"/>
      <c r="N56" s="1"/>
      <c r="O56" s="1"/>
      <c r="P56" s="1"/>
      <c r="Q56" s="1"/>
      <c r="R56" s="1"/>
      <c r="S56" s="1"/>
      <c r="T56" s="1"/>
      <c r="U56" s="1"/>
    </row>
    <row r="57" spans="1:21" ht="34.049999999999997" customHeight="1">
      <c r="A57" s="2" t="str">
        <f>'Criteria'!D32</f>
        <v>Implementation and onboarding</v>
      </c>
      <c r="B57" s="2">
        <f>IF(Vendors!B7="","",IF(Evaluation!F32=0,"N/A",IF(Evaluation!P32=0,"",Evaluation!I32)))</f>
        <v>4</v>
      </c>
      <c r="C57" s="2" t="str">
        <f>IF(Vendors!B8="","",IF(Evaluation!F70=0,"N/A",IF(Evaluation!P70=0,"",Evaluation!I70)))</f>
        <v/>
      </c>
      <c r="D57" s="2" t="str">
        <f>IF(Vendors!B9="","",IF(Evaluation!F108=0,"N/A",IF(Evaluation!P108=0,"",Evaluation!I108)))</f>
        <v/>
      </c>
      <c r="E57" s="2" t="str">
        <f>IF(Vendors!B10="","",IF(Evaluation!F146=0,"N/A",IF(Evaluation!P146=0,"",Evaluation!I146)))</f>
        <v/>
      </c>
      <c r="F57" s="2" t="str">
        <f>IF(Vendors!B11="","",IF(Evaluation!F184=0,"N/A",IF(Evaluation!P184=0,"",Evaluation!I184)))</f>
        <v/>
      </c>
      <c r="G57" s="2" t="str">
        <f>IF(Vendors!B12="","",IF(Evaluation!F222=0,"N/A",IF(Evaluation!P222=0,"",Evaluation!I222)))</f>
        <v/>
      </c>
      <c r="H57" s="2" t="str">
        <f>IF(Vendors!B13="","",IF(Evaluation!F260=0,"N/A",IF(Evaluation!P260=0,"",Evaluation!I260)))</f>
        <v/>
      </c>
      <c r="I57" s="2" t="str">
        <f>IF(Vendors!B14="","",IF(Evaluation!F298=0,"N/A",IF(Evaluation!P298=0,"",Evaluation!I298)))</f>
        <v/>
      </c>
      <c r="J57" s="2" t="str">
        <f>IF(Vendors!B15="","",IF(Evaluation!F336=0,"N/A",IF(Evaluation!P336=0,"",Evaluation!I336)))</f>
        <v/>
      </c>
      <c r="K57" s="2" t="str">
        <f>IF(Vendors!B16="","",IF(Evaluation!F374=0,"N/A",IF(Evaluation!P374=0,"",Evaluation!I374)))</f>
        <v/>
      </c>
      <c r="L57" s="2" t="str">
        <f>IF('Criteria'!I32=0,"N/A",IF('Criteria'!G32="Yes","Required","Scored only"))</f>
        <v>Scored only</v>
      </c>
      <c r="M57" s="1"/>
      <c r="N57" s="1"/>
      <c r="O57" s="1"/>
      <c r="P57" s="1"/>
      <c r="Q57" s="1"/>
      <c r="R57" s="1"/>
      <c r="S57" s="1"/>
      <c r="T57" s="1"/>
      <c r="U57" s="1"/>
    </row>
    <row r="58" spans="1:21" ht="34.049999999999997" customHeight="1">
      <c r="A58" s="2" t="str">
        <f>'Criteria'!D33</f>
        <v>Training offering</v>
      </c>
      <c r="B58" s="2">
        <f>IF(Vendors!B7="","",IF(Evaluation!F33=0,"N/A",IF(Evaluation!P33=0,"",Evaluation!I33)))</f>
        <v>4</v>
      </c>
      <c r="C58" s="2" t="str">
        <f>IF(Vendors!B8="","",IF(Evaluation!F71=0,"N/A",IF(Evaluation!P71=0,"",Evaluation!I71)))</f>
        <v/>
      </c>
      <c r="D58" s="2" t="str">
        <f>IF(Vendors!B9="","",IF(Evaluation!F109=0,"N/A",IF(Evaluation!P109=0,"",Evaluation!I109)))</f>
        <v/>
      </c>
      <c r="E58" s="2" t="str">
        <f>IF(Vendors!B10="","",IF(Evaluation!F147=0,"N/A",IF(Evaluation!P147=0,"",Evaluation!I147)))</f>
        <v/>
      </c>
      <c r="F58" s="2" t="str">
        <f>IF(Vendors!B11="","",IF(Evaluation!F185=0,"N/A",IF(Evaluation!P185=0,"",Evaluation!I185)))</f>
        <v/>
      </c>
      <c r="G58" s="2" t="str">
        <f>IF(Vendors!B12="","",IF(Evaluation!F223=0,"N/A",IF(Evaluation!P223=0,"",Evaluation!I223)))</f>
        <v/>
      </c>
      <c r="H58" s="2" t="str">
        <f>IF(Vendors!B13="","",IF(Evaluation!F261=0,"N/A",IF(Evaluation!P261=0,"",Evaluation!I261)))</f>
        <v/>
      </c>
      <c r="I58" s="2" t="str">
        <f>IF(Vendors!B14="","",IF(Evaluation!F299=0,"N/A",IF(Evaluation!P299=0,"",Evaluation!I299)))</f>
        <v/>
      </c>
      <c r="J58" s="2" t="str">
        <f>IF(Vendors!B15="","",IF(Evaluation!F337=0,"N/A",IF(Evaluation!P337=0,"",Evaluation!I337)))</f>
        <v/>
      </c>
      <c r="K58" s="2" t="str">
        <f>IF(Vendors!B16="","",IF(Evaluation!F375=0,"N/A",IF(Evaluation!P375=0,"",Evaluation!I375)))</f>
        <v/>
      </c>
      <c r="L58" s="2" t="str">
        <f>IF('Criteria'!I33=0,"N/A",IF('Criteria'!G33="Yes","Required","Scored only"))</f>
        <v>Scored only</v>
      </c>
      <c r="M58" s="1"/>
      <c r="N58" s="1"/>
      <c r="O58" s="1"/>
      <c r="P58" s="1"/>
      <c r="Q58" s="1"/>
      <c r="R58" s="1"/>
      <c r="S58" s="1"/>
      <c r="T58" s="1"/>
      <c r="U58" s="1"/>
    </row>
    <row r="59" spans="1:21" ht="34.049999999999997" customHeight="1">
      <c r="A59" s="2" t="str">
        <f>'Criteria'!D34</f>
        <v>Sandbox access</v>
      </c>
      <c r="B59" s="2">
        <f>IF(Vendors!B7="","",IF(Evaluation!F34=0,"N/A",IF(Evaluation!P34=0,"",Evaluation!I34)))</f>
        <v>5</v>
      </c>
      <c r="C59" s="2" t="str">
        <f>IF(Vendors!B8="","",IF(Evaluation!F72=0,"N/A",IF(Evaluation!P72=0,"",Evaluation!I72)))</f>
        <v/>
      </c>
      <c r="D59" s="2" t="str">
        <f>IF(Vendors!B9="","",IF(Evaluation!F110=0,"N/A",IF(Evaluation!P110=0,"",Evaluation!I110)))</f>
        <v/>
      </c>
      <c r="E59" s="2" t="str">
        <f>IF(Vendors!B10="","",IF(Evaluation!F148=0,"N/A",IF(Evaluation!P148=0,"",Evaluation!I148)))</f>
        <v/>
      </c>
      <c r="F59" s="2" t="str">
        <f>IF(Vendors!B11="","",IF(Evaluation!F186=0,"N/A",IF(Evaluation!P186=0,"",Evaluation!I186)))</f>
        <v/>
      </c>
      <c r="G59" s="2" t="str">
        <f>IF(Vendors!B12="","",IF(Evaluation!F224=0,"N/A",IF(Evaluation!P224=0,"",Evaluation!I224)))</f>
        <v/>
      </c>
      <c r="H59" s="2" t="str">
        <f>IF(Vendors!B13="","",IF(Evaluation!F262=0,"N/A",IF(Evaluation!P262=0,"",Evaluation!I262)))</f>
        <v/>
      </c>
      <c r="I59" s="2" t="str">
        <f>IF(Vendors!B14="","",IF(Evaluation!F300=0,"N/A",IF(Evaluation!P300=0,"",Evaluation!I300)))</f>
        <v/>
      </c>
      <c r="J59" s="2" t="str">
        <f>IF(Vendors!B15="","",IF(Evaluation!F338=0,"N/A",IF(Evaluation!P338=0,"",Evaluation!I338)))</f>
        <v/>
      </c>
      <c r="K59" s="2" t="str">
        <f>IF(Vendors!B16="","",IF(Evaluation!F376=0,"N/A",IF(Evaluation!P376=0,"",Evaluation!I376)))</f>
        <v/>
      </c>
      <c r="L59" s="2" t="str">
        <f>IF('Criteria'!I34=0,"N/A",IF('Criteria'!G34="Yes","Required","Scored only"))</f>
        <v>Required</v>
      </c>
      <c r="M59" s="1"/>
      <c r="N59" s="1"/>
      <c r="O59" s="1"/>
      <c r="P59" s="1"/>
      <c r="Q59" s="1"/>
      <c r="R59" s="1"/>
      <c r="S59" s="1"/>
      <c r="T59" s="1"/>
      <c r="U59" s="1"/>
    </row>
    <row r="60" spans="1:21" ht="34.049999999999997" customHeight="1">
      <c r="A60" s="2" t="str">
        <f>'Criteria'!D35</f>
        <v>Support and escalation</v>
      </c>
      <c r="B60" s="2">
        <f>IF(Vendors!B7="","",IF(Evaluation!F35=0,"N/A",IF(Evaluation!P35=0,"",Evaluation!I35)))</f>
        <v>4</v>
      </c>
      <c r="C60" s="2" t="str">
        <f>IF(Vendors!B8="","",IF(Evaluation!F73=0,"N/A",IF(Evaluation!P73=0,"",Evaluation!I73)))</f>
        <v/>
      </c>
      <c r="D60" s="2" t="str">
        <f>IF(Vendors!B9="","",IF(Evaluation!F111=0,"N/A",IF(Evaluation!P111=0,"",Evaluation!I111)))</f>
        <v/>
      </c>
      <c r="E60" s="2" t="str">
        <f>IF(Vendors!B10="","",IF(Evaluation!F149=0,"N/A",IF(Evaluation!P149=0,"",Evaluation!I149)))</f>
        <v/>
      </c>
      <c r="F60" s="2" t="str">
        <f>IF(Vendors!B11="","",IF(Evaluation!F187=0,"N/A",IF(Evaluation!P187=0,"",Evaluation!I187)))</f>
        <v/>
      </c>
      <c r="G60" s="2" t="str">
        <f>IF(Vendors!B12="","",IF(Evaluation!F225=0,"N/A",IF(Evaluation!P225=0,"",Evaluation!I225)))</f>
        <v/>
      </c>
      <c r="H60" s="2" t="str">
        <f>IF(Vendors!B13="","",IF(Evaluation!F263=0,"N/A",IF(Evaluation!P263=0,"",Evaluation!I263)))</f>
        <v/>
      </c>
      <c r="I60" s="2" t="str">
        <f>IF(Vendors!B14="","",IF(Evaluation!F301=0,"N/A",IF(Evaluation!P301=0,"",Evaluation!I301)))</f>
        <v/>
      </c>
      <c r="J60" s="2" t="str">
        <f>IF(Vendors!B15="","",IF(Evaluation!F339=0,"N/A",IF(Evaluation!P339=0,"",Evaluation!I339)))</f>
        <v/>
      </c>
      <c r="K60" s="2" t="str">
        <f>IF(Vendors!B16="","",IF(Evaluation!F377=0,"N/A",IF(Evaluation!P377=0,"",Evaluation!I377)))</f>
        <v/>
      </c>
      <c r="L60" s="2" t="str">
        <f>IF('Criteria'!I35=0,"N/A",IF('Criteria'!G35="Yes","Required","Scored only"))</f>
        <v>Scored only</v>
      </c>
      <c r="M60" s="1"/>
      <c r="N60" s="1"/>
      <c r="O60" s="1"/>
      <c r="P60" s="1"/>
      <c r="Q60" s="1"/>
      <c r="R60" s="1"/>
      <c r="S60" s="1"/>
      <c r="T60" s="1"/>
      <c r="U60" s="1"/>
    </row>
    <row r="61" spans="1:21" ht="34.049999999999997" customHeight="1">
      <c r="A61" s="2" t="str">
        <f>'Criteria'!D36</f>
        <v>Medtech reference customers</v>
      </c>
      <c r="B61" s="2">
        <f>IF(Vendors!B7="","",IF(Evaluation!F36=0,"N/A",IF(Evaluation!P36=0,"",Evaluation!I36)))</f>
        <v>4</v>
      </c>
      <c r="C61" s="2" t="str">
        <f>IF(Vendors!B8="","",IF(Evaluation!F74=0,"N/A",IF(Evaluation!P74=0,"",Evaluation!I74)))</f>
        <v/>
      </c>
      <c r="D61" s="2" t="str">
        <f>IF(Vendors!B9="","",IF(Evaluation!F112=0,"N/A",IF(Evaluation!P112=0,"",Evaluation!I112)))</f>
        <v/>
      </c>
      <c r="E61" s="2" t="str">
        <f>IF(Vendors!B10="","",IF(Evaluation!F150=0,"N/A",IF(Evaluation!P150=0,"",Evaluation!I150)))</f>
        <v/>
      </c>
      <c r="F61" s="2" t="str">
        <f>IF(Vendors!B11="","",IF(Evaluation!F188=0,"N/A",IF(Evaluation!P188=0,"",Evaluation!I188)))</f>
        <v/>
      </c>
      <c r="G61" s="2" t="str">
        <f>IF(Vendors!B12="","",IF(Evaluation!F226=0,"N/A",IF(Evaluation!P226=0,"",Evaluation!I226)))</f>
        <v/>
      </c>
      <c r="H61" s="2" t="str">
        <f>IF(Vendors!B13="","",IF(Evaluation!F264=0,"N/A",IF(Evaluation!P264=0,"",Evaluation!I264)))</f>
        <v/>
      </c>
      <c r="I61" s="2" t="str">
        <f>IF(Vendors!B14="","",IF(Evaluation!F302=0,"N/A",IF(Evaluation!P302=0,"",Evaluation!I302)))</f>
        <v/>
      </c>
      <c r="J61" s="2" t="str">
        <f>IF(Vendors!B15="","",IF(Evaluation!F340=0,"N/A",IF(Evaluation!P340=0,"",Evaluation!I340)))</f>
        <v/>
      </c>
      <c r="K61" s="2" t="str">
        <f>IF(Vendors!B16="","",IF(Evaluation!F378=0,"N/A",IF(Evaluation!P378=0,"",Evaluation!I378)))</f>
        <v/>
      </c>
      <c r="L61" s="2" t="str">
        <f>IF('Criteria'!I36=0,"N/A",IF('Criteria'!G36="Yes","Required","Scored only"))</f>
        <v>Scored only</v>
      </c>
      <c r="M61" s="1"/>
      <c r="N61" s="1"/>
      <c r="O61" s="1"/>
      <c r="P61" s="1"/>
      <c r="Q61" s="1"/>
      <c r="R61" s="1"/>
      <c r="S61" s="1"/>
      <c r="T61" s="1"/>
      <c r="U61" s="1"/>
    </row>
    <row r="62" spans="1:21" ht="34.049999999999997" customHeight="1">
      <c r="A62" s="2" t="str">
        <f>'Criteria'!D37</f>
        <v>Company maturity and stability</v>
      </c>
      <c r="B62" s="2">
        <f>IF(Vendors!B7="","",IF(Evaluation!F37=0,"N/A",IF(Evaluation!P37=0,"",Evaluation!I37)))</f>
        <v>4</v>
      </c>
      <c r="C62" s="2" t="str">
        <f>IF(Vendors!B8="","",IF(Evaluation!F75=0,"N/A",IF(Evaluation!P75=0,"",Evaluation!I75)))</f>
        <v/>
      </c>
      <c r="D62" s="2" t="str">
        <f>IF(Vendors!B9="","",IF(Evaluation!F113=0,"N/A",IF(Evaluation!P113=0,"",Evaluation!I113)))</f>
        <v/>
      </c>
      <c r="E62" s="2" t="str">
        <f>IF(Vendors!B10="","",IF(Evaluation!F151=0,"N/A",IF(Evaluation!P151=0,"",Evaluation!I151)))</f>
        <v/>
      </c>
      <c r="F62" s="2" t="str">
        <f>IF(Vendors!B11="","",IF(Evaluation!F189=0,"N/A",IF(Evaluation!P189=0,"",Evaluation!I189)))</f>
        <v/>
      </c>
      <c r="G62" s="2" t="str">
        <f>IF(Vendors!B12="","",IF(Evaluation!F227=0,"N/A",IF(Evaluation!P227=0,"",Evaluation!I227)))</f>
        <v/>
      </c>
      <c r="H62" s="2" t="str">
        <f>IF(Vendors!B13="","",IF(Evaluation!F265=0,"N/A",IF(Evaluation!P265=0,"",Evaluation!I265)))</f>
        <v/>
      </c>
      <c r="I62" s="2" t="str">
        <f>IF(Vendors!B14="","",IF(Evaluation!F303=0,"N/A",IF(Evaluation!P303=0,"",Evaluation!I303)))</f>
        <v/>
      </c>
      <c r="J62" s="2" t="str">
        <f>IF(Vendors!B15="","",IF(Evaluation!F341=0,"N/A",IF(Evaluation!P341=0,"",Evaluation!I341)))</f>
        <v/>
      </c>
      <c r="K62" s="2" t="str">
        <f>IF(Vendors!B16="","",IF(Evaluation!F379=0,"N/A",IF(Evaluation!P379=0,"",Evaluation!I379)))</f>
        <v/>
      </c>
      <c r="L62" s="2" t="str">
        <f>IF('Criteria'!I37=0,"N/A",IF('Criteria'!G37="Yes","Required","Scored only"))</f>
        <v>Scored only</v>
      </c>
      <c r="M62" s="1"/>
      <c r="N62" s="1"/>
      <c r="O62" s="1"/>
      <c r="P62" s="1"/>
      <c r="Q62" s="1"/>
      <c r="R62" s="1"/>
      <c r="S62" s="1"/>
      <c r="T62" s="1"/>
      <c r="U62" s="1"/>
    </row>
    <row r="63" spans="1:21" ht="34.049999999999997" customHeight="1">
      <c r="A63" s="2" t="str">
        <f>'Criteria'!D38</f>
        <v>Reliability track record</v>
      </c>
      <c r="B63" s="2">
        <f>IF(Vendors!B7="","",IF(Evaluation!F38=0,"N/A",IF(Evaluation!P38=0,"",Evaluation!I38)))</f>
        <v>4</v>
      </c>
      <c r="C63" s="2" t="str">
        <f>IF(Vendors!B8="","",IF(Evaluation!F76=0,"N/A",IF(Evaluation!P76=0,"",Evaluation!I76)))</f>
        <v/>
      </c>
      <c r="D63" s="2" t="str">
        <f>IF(Vendors!B9="","",IF(Evaluation!F114=0,"N/A",IF(Evaluation!P114=0,"",Evaluation!I114)))</f>
        <v/>
      </c>
      <c r="E63" s="2" t="str">
        <f>IF(Vendors!B10="","",IF(Evaluation!F152=0,"N/A",IF(Evaluation!P152=0,"",Evaluation!I152)))</f>
        <v/>
      </c>
      <c r="F63" s="2" t="str">
        <f>IF(Vendors!B11="","",IF(Evaluation!F190=0,"N/A",IF(Evaluation!P190=0,"",Evaluation!I190)))</f>
        <v/>
      </c>
      <c r="G63" s="2" t="str">
        <f>IF(Vendors!B12="","",IF(Evaluation!F228=0,"N/A",IF(Evaluation!P228=0,"",Evaluation!I228)))</f>
        <v/>
      </c>
      <c r="H63" s="2" t="str">
        <f>IF(Vendors!B13="","",IF(Evaluation!F266=0,"N/A",IF(Evaluation!P266=0,"",Evaluation!I266)))</f>
        <v/>
      </c>
      <c r="I63" s="2" t="str">
        <f>IF(Vendors!B14="","",IF(Evaluation!F304=0,"N/A",IF(Evaluation!P304=0,"",Evaluation!I304)))</f>
        <v/>
      </c>
      <c r="J63" s="2" t="str">
        <f>IF(Vendors!B15="","",IF(Evaluation!F342=0,"N/A",IF(Evaluation!P342=0,"",Evaluation!I342)))</f>
        <v/>
      </c>
      <c r="K63" s="2" t="str">
        <f>IF(Vendors!B16="","",IF(Evaluation!F380=0,"N/A",IF(Evaluation!P380=0,"",Evaluation!I380)))</f>
        <v/>
      </c>
      <c r="L63" s="2" t="str">
        <f>IF('Criteria'!I38=0,"N/A",IF('Criteria'!G38="Yes","Required","Scored only"))</f>
        <v>Scored only</v>
      </c>
      <c r="M63" s="1"/>
      <c r="N63" s="1"/>
      <c r="O63" s="1"/>
      <c r="P63" s="1"/>
      <c r="Q63" s="1"/>
      <c r="R63" s="1"/>
      <c r="S63" s="1"/>
      <c r="T63" s="1"/>
      <c r="U63" s="1"/>
    </row>
    <row r="64" spans="1:21" ht="34.049999999999997" customHeight="1">
      <c r="A64" s="2" t="str">
        <f>'Criteria'!D39</f>
        <v>Product roadmap and capacity</v>
      </c>
      <c r="B64" s="2">
        <f>IF(Vendors!B7="","",IF(Evaluation!F39=0,"N/A",IF(Evaluation!P39=0,"",Evaluation!I39)))</f>
        <v>3</v>
      </c>
      <c r="C64" s="2" t="str">
        <f>IF(Vendors!B8="","",IF(Evaluation!F77=0,"N/A",IF(Evaluation!P77=0,"",Evaluation!I77)))</f>
        <v/>
      </c>
      <c r="D64" s="2" t="str">
        <f>IF(Vendors!B9="","",IF(Evaluation!F115=0,"N/A",IF(Evaluation!P115=0,"",Evaluation!I115)))</f>
        <v/>
      </c>
      <c r="E64" s="2" t="str">
        <f>IF(Vendors!B10="","",IF(Evaluation!F153=0,"N/A",IF(Evaluation!P153=0,"",Evaluation!I153)))</f>
        <v/>
      </c>
      <c r="F64" s="2" t="str">
        <f>IF(Vendors!B11="","",IF(Evaluation!F191=0,"N/A",IF(Evaluation!P191=0,"",Evaluation!I191)))</f>
        <v/>
      </c>
      <c r="G64" s="2" t="str">
        <f>IF(Vendors!B12="","",IF(Evaluation!F229=0,"N/A",IF(Evaluation!P229=0,"",Evaluation!I229)))</f>
        <v/>
      </c>
      <c r="H64" s="2" t="str">
        <f>IF(Vendors!B13="","",IF(Evaluation!F267=0,"N/A",IF(Evaluation!P267=0,"",Evaluation!I267)))</f>
        <v/>
      </c>
      <c r="I64" s="2" t="str">
        <f>IF(Vendors!B14="","",IF(Evaluation!F305=0,"N/A",IF(Evaluation!P305=0,"",Evaluation!I305)))</f>
        <v/>
      </c>
      <c r="J64" s="2" t="str">
        <f>IF(Vendors!B15="","",IF(Evaluation!F343=0,"N/A",IF(Evaluation!P343=0,"",Evaluation!I343)))</f>
        <v/>
      </c>
      <c r="K64" s="2" t="str">
        <f>IF(Vendors!B16="","",IF(Evaluation!F381=0,"N/A",IF(Evaluation!P381=0,"",Evaluation!I381)))</f>
        <v/>
      </c>
      <c r="L64" s="2" t="str">
        <f>IF('Criteria'!I39=0,"N/A",IF('Criteria'!G39="Yes","Required","Scored only"))</f>
        <v>Scored only</v>
      </c>
      <c r="M64" s="1"/>
      <c r="N64" s="1"/>
      <c r="O64" s="1"/>
      <c r="P64" s="1"/>
      <c r="Q64" s="1"/>
      <c r="R64" s="1"/>
      <c r="S64" s="1"/>
      <c r="T64" s="1"/>
      <c r="U64" s="1"/>
    </row>
    <row r="65" spans="1:21" ht="34.049999999999997" customHeight="1">
      <c r="A65" s="2" t="str">
        <f>'Criteria'!D40</f>
        <v>License structure and entitlement</v>
      </c>
      <c r="B65" s="2">
        <f>IF(Vendors!B7="","",IF(Evaluation!F40=0,"N/A",IF(Evaluation!P40=0,"",Evaluation!I40)))</f>
        <v>4</v>
      </c>
      <c r="C65" s="2" t="str">
        <f>IF(Vendors!B8="","",IF(Evaluation!F78=0,"N/A",IF(Evaluation!P78=0,"",Evaluation!I78)))</f>
        <v/>
      </c>
      <c r="D65" s="2" t="str">
        <f>IF(Vendors!B9="","",IF(Evaluation!F116=0,"N/A",IF(Evaluation!P116=0,"",Evaluation!I116)))</f>
        <v/>
      </c>
      <c r="E65" s="2" t="str">
        <f>IF(Vendors!B10="","",IF(Evaluation!F154=0,"N/A",IF(Evaluation!P154=0,"",Evaluation!I154)))</f>
        <v/>
      </c>
      <c r="F65" s="2" t="str">
        <f>IF(Vendors!B11="","",IF(Evaluation!F192=0,"N/A",IF(Evaluation!P192=0,"",Evaluation!I192)))</f>
        <v/>
      </c>
      <c r="G65" s="2" t="str">
        <f>IF(Vendors!B12="","",IF(Evaluation!F230=0,"N/A",IF(Evaluation!P230=0,"",Evaluation!I230)))</f>
        <v/>
      </c>
      <c r="H65" s="2" t="str">
        <f>IF(Vendors!B13="","",IF(Evaluation!F268=0,"N/A",IF(Evaluation!P268=0,"",Evaluation!I268)))</f>
        <v/>
      </c>
      <c r="I65" s="2" t="str">
        <f>IF(Vendors!B14="","",IF(Evaluation!F306=0,"N/A",IF(Evaluation!P306=0,"",Evaluation!I306)))</f>
        <v/>
      </c>
      <c r="J65" s="2" t="str">
        <f>IF(Vendors!B15="","",IF(Evaluation!F344=0,"N/A",IF(Evaluation!P344=0,"",Evaluation!I344)))</f>
        <v/>
      </c>
      <c r="K65" s="2" t="str">
        <f>IF(Vendors!B16="","",IF(Evaluation!F382=0,"N/A",IF(Evaluation!P382=0,"",Evaluation!I382)))</f>
        <v/>
      </c>
      <c r="L65" s="2" t="str">
        <f>IF('Criteria'!I40=0,"N/A",IF('Criteria'!G40="Yes","Required","Scored only"))</f>
        <v>Scored only</v>
      </c>
      <c r="M65" s="1"/>
      <c r="N65" s="1"/>
      <c r="O65" s="1"/>
      <c r="P65" s="1"/>
      <c r="Q65" s="1"/>
      <c r="R65" s="1"/>
      <c r="S65" s="1"/>
      <c r="T65" s="1"/>
      <c r="U65" s="1"/>
    </row>
    <row r="66" spans="1:21" ht="34.049999999999997" customHeight="1">
      <c r="A66" s="2" t="str">
        <f>'Criteria'!D41</f>
        <v>Quote and contract transparency</v>
      </c>
      <c r="B66" s="2">
        <f>IF(Vendors!B7="","",IF(Evaluation!F41=0,"N/A",IF(Evaluation!P41=0,"",Evaluation!I41)))</f>
        <v>4</v>
      </c>
      <c r="C66" s="2" t="str">
        <f>IF(Vendors!B8="","",IF(Evaluation!F79=0,"N/A",IF(Evaluation!P79=0,"",Evaluation!I79)))</f>
        <v/>
      </c>
      <c r="D66" s="2" t="str">
        <f>IF(Vendors!B9="","",IF(Evaluation!F117=0,"N/A",IF(Evaluation!P117=0,"",Evaluation!I117)))</f>
        <v/>
      </c>
      <c r="E66" s="2" t="str">
        <f>IF(Vendors!B10="","",IF(Evaluation!F155=0,"N/A",IF(Evaluation!P155=0,"",Evaluation!I155)))</f>
        <v/>
      </c>
      <c r="F66" s="2" t="str">
        <f>IF(Vendors!B11="","",IF(Evaluation!F193=0,"N/A",IF(Evaluation!P193=0,"",Evaluation!I193)))</f>
        <v/>
      </c>
      <c r="G66" s="2" t="str">
        <f>IF(Vendors!B12="","",IF(Evaluation!F231=0,"N/A",IF(Evaluation!P231=0,"",Evaluation!I231)))</f>
        <v/>
      </c>
      <c r="H66" s="2" t="str">
        <f>IF(Vendors!B13="","",IF(Evaluation!F269=0,"N/A",IF(Evaluation!P269=0,"",Evaluation!I269)))</f>
        <v/>
      </c>
      <c r="I66" s="2" t="str">
        <f>IF(Vendors!B14="","",IF(Evaluation!F307=0,"N/A",IF(Evaluation!P307=0,"",Evaluation!I307)))</f>
        <v/>
      </c>
      <c r="J66" s="2" t="str">
        <f>IF(Vendors!B15="","",IF(Evaluation!F345=0,"N/A",IF(Evaluation!P345=0,"",Evaluation!I345)))</f>
        <v/>
      </c>
      <c r="K66" s="2" t="str">
        <f>IF(Vendors!B16="","",IF(Evaluation!F383=0,"N/A",IF(Evaluation!P383=0,"",Evaluation!I383)))</f>
        <v/>
      </c>
      <c r="L66" s="2" t="str">
        <f>IF('Criteria'!I41=0,"N/A",IF('Criteria'!G41="Yes","Required","Scored only"))</f>
        <v>Scored only</v>
      </c>
      <c r="M66" s="1"/>
      <c r="N66" s="1"/>
      <c r="O66" s="1"/>
      <c r="P66" s="1"/>
      <c r="Q66" s="1"/>
      <c r="R66" s="1"/>
      <c r="S66" s="1"/>
      <c r="T66" s="1"/>
      <c r="U66" s="1"/>
    </row>
    <row r="67" spans="1:21" ht="34.049999999999997" customHeight="1">
      <c r="A67" s="2" t="str">
        <f>'Criteria'!D42</f>
        <v>Scale and commercial flexibility</v>
      </c>
      <c r="B67" s="2">
        <f>IF(Vendors!B7="","",IF(Evaluation!F42=0,"N/A",IF(Evaluation!P42=0,"",Evaluation!I42)))</f>
        <v>3</v>
      </c>
      <c r="C67" s="2" t="str">
        <f>IF(Vendors!B8="","",IF(Evaluation!F80=0,"N/A",IF(Evaluation!P80=0,"",Evaluation!I80)))</f>
        <v/>
      </c>
      <c r="D67" s="2" t="str">
        <f>IF(Vendors!B9="","",IF(Evaluation!F118=0,"N/A",IF(Evaluation!P118=0,"",Evaluation!I118)))</f>
        <v/>
      </c>
      <c r="E67" s="2" t="str">
        <f>IF(Vendors!B10="","",IF(Evaluation!F156=0,"N/A",IF(Evaluation!P156=0,"",Evaluation!I156)))</f>
        <v/>
      </c>
      <c r="F67" s="2" t="str">
        <f>IF(Vendors!B11="","",IF(Evaluation!F194=0,"N/A",IF(Evaluation!P194=0,"",Evaluation!I194)))</f>
        <v/>
      </c>
      <c r="G67" s="2" t="str">
        <f>IF(Vendors!B12="","",IF(Evaluation!F232=0,"N/A",IF(Evaluation!P232=0,"",Evaluation!I232)))</f>
        <v/>
      </c>
      <c r="H67" s="2" t="str">
        <f>IF(Vendors!B13="","",IF(Evaluation!F270=0,"N/A",IF(Evaluation!P270=0,"",Evaluation!I270)))</f>
        <v/>
      </c>
      <c r="I67" s="2" t="str">
        <f>IF(Vendors!B14="","",IF(Evaluation!F308=0,"N/A",IF(Evaluation!P308=0,"",Evaluation!I308)))</f>
        <v/>
      </c>
      <c r="J67" s="2" t="str">
        <f>IF(Vendors!B15="","",IF(Evaluation!F346=0,"N/A",IF(Evaluation!P346=0,"",Evaluation!I346)))</f>
        <v/>
      </c>
      <c r="K67" s="2" t="str">
        <f>IF(Vendors!B16="","",IF(Evaluation!F384=0,"N/A",IF(Evaluation!P384=0,"",Evaluation!I384)))</f>
        <v/>
      </c>
      <c r="L67" s="2" t="str">
        <f>IF('Criteria'!I42=0,"N/A",IF('Criteria'!G42="Yes","Required","Scored only"))</f>
        <v>Scored only</v>
      </c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>
      <c r="A68" s="2" t="str">
        <f>'Criteria'!D43</f>
        <v>API capabilities</v>
      </c>
      <c r="B68" s="2">
        <f>IF(Vendors!B7="","",IF(Evaluation!F43=0,"N/A",IF(Evaluation!P43=0,"",Evaluation!I43)))</f>
        <v>4</v>
      </c>
      <c r="C68" s="2" t="str">
        <f>IF(Vendors!B8="","",IF(Evaluation!F81=0,"N/A",IF(Evaluation!P81=0,"",Evaluation!I81)))</f>
        <v/>
      </c>
      <c r="D68" s="2" t="str">
        <f>IF(Vendors!B9="","",IF(Evaluation!F119=0,"N/A",IF(Evaluation!P119=0,"",Evaluation!I119)))</f>
        <v/>
      </c>
      <c r="E68" s="2" t="str">
        <f>IF(Vendors!B10="","",IF(Evaluation!F157=0,"N/A",IF(Evaluation!P157=0,"",Evaluation!I157)))</f>
        <v/>
      </c>
      <c r="F68" s="2" t="str">
        <f>IF(Vendors!B11="","",IF(Evaluation!F195=0,"N/A",IF(Evaluation!P195=0,"",Evaluation!I195)))</f>
        <v/>
      </c>
      <c r="G68" s="2" t="str">
        <f>IF(Vendors!B12="","",IF(Evaluation!F233=0,"N/A",IF(Evaluation!P233=0,"",Evaluation!I233)))</f>
        <v/>
      </c>
      <c r="H68" s="2" t="str">
        <f>IF(Vendors!B13="","",IF(Evaluation!F271=0,"N/A",IF(Evaluation!P271=0,"",Evaluation!I271)))</f>
        <v/>
      </c>
      <c r="I68" s="2" t="str">
        <f>IF(Vendors!B14="","",IF(Evaluation!F309=0,"N/A",IF(Evaluation!P309=0,"",Evaluation!I309)))</f>
        <v/>
      </c>
      <c r="J68" s="2" t="str">
        <f>IF(Vendors!B15="","",IF(Evaluation!F347=0,"N/A",IF(Evaluation!P347=0,"",Evaluation!I347)))</f>
        <v/>
      </c>
      <c r="K68" s="2" t="str">
        <f>IF(Vendors!B16="","",IF(Evaluation!F385=0,"N/A",IF(Evaluation!P385=0,"",Evaluation!I385)))</f>
        <v/>
      </c>
      <c r="L68" s="2" t="str">
        <f>IF('Criteria'!I43=0,"N/A",IF('Criteria'!G43="Yes","Required","Scored only"))</f>
        <v>Scored only</v>
      </c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>
      <c r="A69" s="2" t="str">
        <f>'Criteria'!D44</f>
        <v>External connectors</v>
      </c>
      <c r="B69" s="2">
        <f>IF(Vendors!B7="","",IF(Evaluation!F44=0,"N/A",IF(Evaluation!P44=0,"",Evaluation!I44)))</f>
        <v>3</v>
      </c>
      <c r="C69" s="2" t="str">
        <f>IF(Vendors!B8="","",IF(Evaluation!F82=0,"N/A",IF(Evaluation!P82=0,"",Evaluation!I82)))</f>
        <v/>
      </c>
      <c r="D69" s="2" t="str">
        <f>IF(Vendors!B9="","",IF(Evaluation!F120=0,"N/A",IF(Evaluation!P120=0,"",Evaluation!I120)))</f>
        <v/>
      </c>
      <c r="E69" s="2" t="str">
        <f>IF(Vendors!B10="","",IF(Evaluation!F158=0,"N/A",IF(Evaluation!P158=0,"",Evaluation!I158)))</f>
        <v/>
      </c>
      <c r="F69" s="2" t="str">
        <f>IF(Vendors!B11="","",IF(Evaluation!F196=0,"N/A",IF(Evaluation!P196=0,"",Evaluation!I196)))</f>
        <v/>
      </c>
      <c r="G69" s="2" t="str">
        <f>IF(Vendors!B12="","",IF(Evaluation!F234=0,"N/A",IF(Evaluation!P234=0,"",Evaluation!I234)))</f>
        <v/>
      </c>
      <c r="H69" s="2" t="str">
        <f>IF(Vendors!B13="","",IF(Evaluation!F272=0,"N/A",IF(Evaluation!P272=0,"",Evaluation!I272)))</f>
        <v/>
      </c>
      <c r="I69" s="2" t="str">
        <f>IF(Vendors!B14="","",IF(Evaluation!F310=0,"N/A",IF(Evaluation!P310=0,"",Evaluation!I310)))</f>
        <v/>
      </c>
      <c r="J69" s="2" t="str">
        <f>IF(Vendors!B15="","",IF(Evaluation!F348=0,"N/A",IF(Evaluation!P348=0,"",Evaluation!I348)))</f>
        <v/>
      </c>
      <c r="K69" s="2" t="str">
        <f>IF(Vendors!B16="","",IF(Evaluation!F386=0,"N/A",IF(Evaluation!P386=0,"",Evaluation!I386)))</f>
        <v/>
      </c>
      <c r="L69" s="2" t="str">
        <f>IF('Criteria'!I44=0,"N/A",IF('Criteria'!G44="Yes","Required","Scored only"))</f>
        <v>Scored only</v>
      </c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.0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mergeCells count="4">
    <mergeCell ref="A3:L3"/>
    <mergeCell ref="A19:K19"/>
    <mergeCell ref="A30:L30"/>
    <mergeCell ref="C1:H1"/>
  </mergeCells>
  <conditionalFormatting sqref="B7:B16">
    <cfRule type="containsText" dxfId="2" priority="11" operator="containsText" text="Fail"/>
  </conditionalFormatting>
  <conditionalFormatting sqref="B21:K27">
    <cfRule type="colorScale" priority="8">
      <colorScale>
        <cfvo type="num" val="0"/>
        <cfvo type="num" val="50"/>
        <cfvo type="num" val="100"/>
        <color rgb="FFF2F4F7"/>
        <color rgb="FFFBF2E2"/>
        <color rgb="FF4FB3A2"/>
      </colorScale>
    </cfRule>
  </conditionalFormatting>
  <conditionalFormatting sqref="B32:K69">
    <cfRule type="colorScale" priority="9">
      <colorScale>
        <cfvo type="num" val="0"/>
        <cfvo type="num" val="2.5"/>
        <cfvo type="num" val="5"/>
        <color rgb="FFF2F4F7"/>
        <color rgb="FFFBF2E2"/>
        <color rgb="FF4FB3A2"/>
      </colorScale>
    </cfRule>
  </conditionalFormatting>
  <conditionalFormatting sqref="B68:K69">
    <cfRule type="colorScale" priority="1">
      <colorScale>
        <cfvo type="num" val="0"/>
        <cfvo type="num" val="2.5"/>
        <cfvo type="num" val="5"/>
        <color rgb="FFF2F4F7"/>
        <color rgb="FFFBF2E2"/>
        <color rgb="FF4FB3A2"/>
      </colorScale>
    </cfRule>
  </conditionalFormatting>
  <conditionalFormatting sqref="D7:D16">
    <cfRule type="colorScale" priority="7">
      <colorScale>
        <cfvo type="num" val="0"/>
        <cfvo type="num" val="50"/>
        <cfvo type="num" val="100"/>
        <color rgb="FFF2F4F7"/>
        <color rgb="FFFBF2E2"/>
        <color rgb="FF4FB3A2"/>
      </colorScale>
    </cfRule>
  </conditionalFormatting>
  <conditionalFormatting sqref="H7:H16">
    <cfRule type="containsText" dxfId="1" priority="10" operator="containsText" text="Shortlist ready"/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6A24C"/>
  </sheetPr>
  <dimension ref="A1:U99"/>
  <sheetViews>
    <sheetView showGridLines="0" workbookViewId="0">
      <selection activeCell="A19" sqref="A19:XFD19"/>
    </sheetView>
  </sheetViews>
  <sheetFormatPr defaultRowHeight="13.8"/>
  <cols>
    <col min="1" max="1" width="38" customWidth="1"/>
    <col min="2" max="2" width="24" customWidth="1"/>
    <col min="3" max="3" width="70" customWidth="1"/>
  </cols>
  <sheetData>
    <row r="1" spans="1:21" ht="2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47</v>
      </c>
      <c r="B2" s="8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6" customHeight="1">
      <c r="A3" s="9" t="s">
        <v>48</v>
      </c>
      <c r="B3" s="9" t="s">
        <v>49</v>
      </c>
      <c r="C3" s="9" t="s">
        <v>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2" customHeight="1">
      <c r="A4" s="1" t="s">
        <v>51</v>
      </c>
      <c r="B4" s="13">
        <v>46276</v>
      </c>
      <c r="C4" s="2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2" customHeight="1">
      <c r="A5" s="1" t="s">
        <v>53</v>
      </c>
      <c r="B5" s="14" t="s">
        <v>54</v>
      </c>
      <c r="C5" s="2" t="s">
        <v>55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2" customHeight="1">
      <c r="A6" s="1" t="s">
        <v>56</v>
      </c>
      <c r="B6" s="14" t="s">
        <v>57</v>
      </c>
      <c r="C6" s="2" t="s">
        <v>58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42" customHeight="1">
      <c r="A7" s="1" t="s">
        <v>59</v>
      </c>
      <c r="B7" s="14">
        <v>10</v>
      </c>
      <c r="C7" s="2" t="s">
        <v>60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42" customHeight="1">
      <c r="A8" s="1" t="s">
        <v>61</v>
      </c>
      <c r="B8" s="14">
        <v>0</v>
      </c>
      <c r="C8" s="2" t="s">
        <v>62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42" customHeight="1">
      <c r="A9" s="1" t="s">
        <v>63</v>
      </c>
      <c r="B9" s="14">
        <v>3</v>
      </c>
      <c r="C9" s="2" t="s">
        <v>64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2" customHeight="1">
      <c r="A10" s="1" t="s">
        <v>65</v>
      </c>
      <c r="B10" s="15">
        <v>15000</v>
      </c>
      <c r="C10" s="2" t="s">
        <v>66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2" customHeight="1">
      <c r="A11" s="1" t="s">
        <v>67</v>
      </c>
      <c r="B11" s="15">
        <v>50000</v>
      </c>
      <c r="C11" s="2" t="s">
        <v>68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2" customHeight="1">
      <c r="A12" s="1" t="s">
        <v>69</v>
      </c>
      <c r="B12" s="16">
        <v>0</v>
      </c>
      <c r="C12" s="23" t="s">
        <v>284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2" customHeight="1">
      <c r="A13" s="1" t="s">
        <v>70</v>
      </c>
      <c r="B13" s="14">
        <v>24</v>
      </c>
      <c r="C13" s="2" t="s">
        <v>71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2" customHeight="1">
      <c r="A14" s="1" t="s">
        <v>72</v>
      </c>
      <c r="B14" s="14">
        <v>24</v>
      </c>
      <c r="C14" s="2" t="s">
        <v>73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2" customHeight="1">
      <c r="A15" s="1" t="s">
        <v>74</v>
      </c>
      <c r="B15" s="14">
        <v>70</v>
      </c>
      <c r="C15" s="2" t="s">
        <v>75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2" customHeight="1">
      <c r="A16" s="1" t="s">
        <v>76</v>
      </c>
      <c r="B16" s="13">
        <v>46419</v>
      </c>
      <c r="C16" s="2" t="s">
        <v>77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5.0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0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0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5.0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5.0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5.0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5.0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5.0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.0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.0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0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.0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.0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.0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.0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.0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.0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.0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.0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.0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.0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.0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.0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.0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.0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</sheetData>
  <dataValidations count="8">
    <dataValidation type="list" sqref="B5" xr:uid="{00000000-0002-0000-0200-000000000000}">
      <formula1>"QMS,PLM,Both"</formula1>
    </dataValidation>
    <dataValidation type="list" sqref="B6" xr:uid="{00000000-0002-0000-0200-000001000000}">
      <formula1>"EUR,USD,GBP"</formula1>
    </dataValidation>
    <dataValidation type="list" sqref="B9" xr:uid="{00000000-0002-0000-0200-000002000000}">
      <formula1>"1,2,3,4,5"</formula1>
    </dataValidation>
    <dataValidation type="list" sqref="B13:B14" xr:uid="{00000000-0002-0000-0200-000003000000}">
      <formula1>"1,2,4,8,12,24,48,72"</formula1>
    </dataValidation>
    <dataValidation type="list" sqref="B15" xr:uid="{00000000-0002-0000-0200-000004000000}">
      <formula1>"50,60,65,70,75,80,85,90,95,100"</formula1>
    </dataValidation>
    <dataValidation type="whole" operator="greaterThanOrEqual" allowBlank="1" showInputMessage="1" showErrorMessage="1" sqref="B7:B8" xr:uid="{00000000-0002-0000-0200-000005000000}">
      <formula1>0</formula1>
    </dataValidation>
    <dataValidation type="decimal" operator="greaterThanOrEqual" allowBlank="1" showInputMessage="1" showErrorMessage="1" sqref="B10:B11" xr:uid="{00000000-0002-0000-0200-000006000000}">
      <formula1>0</formula1>
    </dataValidation>
    <dataValidation type="decimal" allowBlank="1" showInputMessage="1" showErrorMessage="1" sqref="B12" xr:uid="{00000000-0002-0000-0200-000007000000}">
      <formula1>0</formula1>
      <formula2>1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B3A2"/>
  </sheetPr>
  <dimension ref="A1:U100"/>
  <sheetViews>
    <sheetView showGridLines="0" workbookViewId="0">
      <pane ySplit="6" topLeftCell="A7" activePane="bottomLeft" state="frozen"/>
      <selection pane="bottomLeft" activeCell="H7" sqref="H7"/>
    </sheetView>
  </sheetViews>
  <sheetFormatPr defaultRowHeight="13.8"/>
  <cols>
    <col min="1" max="1" width="10" customWidth="1"/>
    <col min="2" max="3" width="28" customWidth="1"/>
    <col min="4" max="4" width="15" customWidth="1"/>
    <col min="5" max="5" width="35" customWidth="1"/>
    <col min="6" max="6" width="12" customWidth="1"/>
    <col min="7" max="7" width="14" customWidth="1"/>
    <col min="8" max="8" width="18" customWidth="1"/>
    <col min="9" max="9" width="45" customWidth="1"/>
    <col min="10" max="11" width="35" customWidth="1"/>
    <col min="12" max="13" width="30" customWidth="1"/>
    <col min="14" max="14" width="45" customWidth="1"/>
  </cols>
  <sheetData>
    <row r="1" spans="1:21" ht="2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78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</row>
    <row r="3" spans="1:21" ht="34.049999999999997" customHeight="1">
      <c r="A3" s="25" t="s">
        <v>79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  <c r="S3" s="1"/>
      <c r="T3" s="1"/>
      <c r="U3" s="1"/>
    </row>
    <row r="4" spans="1:21" ht="34.049999999999997" customHeight="1">
      <c r="A4" s="25" t="s">
        <v>80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  <c r="S4" s="1"/>
      <c r="T4" s="1"/>
      <c r="U4" s="1"/>
    </row>
    <row r="5" spans="1:21" ht="25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" customHeight="1">
      <c r="A6" s="9" t="s">
        <v>81</v>
      </c>
      <c r="B6" s="9" t="s">
        <v>82</v>
      </c>
      <c r="C6" s="9" t="s">
        <v>83</v>
      </c>
      <c r="D6" s="9" t="s">
        <v>84</v>
      </c>
      <c r="E6" s="9" t="s">
        <v>85</v>
      </c>
      <c r="F6" s="9" t="s">
        <v>86</v>
      </c>
      <c r="G6" s="9" t="s">
        <v>87</v>
      </c>
      <c r="H6" s="9" t="s">
        <v>88</v>
      </c>
      <c r="I6" s="9" t="s">
        <v>89</v>
      </c>
      <c r="J6" s="9" t="s">
        <v>90</v>
      </c>
      <c r="K6" s="9" t="s">
        <v>91</v>
      </c>
      <c r="L6" s="9" t="s">
        <v>92</v>
      </c>
      <c r="M6" s="9" t="s">
        <v>93</v>
      </c>
      <c r="N6" s="9" t="s">
        <v>94</v>
      </c>
      <c r="O6" s="1"/>
      <c r="P6" s="1"/>
      <c r="Q6" s="1"/>
      <c r="R6" s="1"/>
      <c r="S6" s="1"/>
      <c r="T6" s="1"/>
      <c r="U6" s="1"/>
    </row>
    <row r="7" spans="1:21" ht="39.6">
      <c r="A7" s="10" t="s">
        <v>95</v>
      </c>
      <c r="B7" s="22" t="s">
        <v>296</v>
      </c>
      <c r="C7" s="17" t="s">
        <v>297</v>
      </c>
      <c r="D7" s="17" t="s">
        <v>54</v>
      </c>
      <c r="E7" s="17" t="s">
        <v>298</v>
      </c>
      <c r="F7" s="17">
        <v>2014</v>
      </c>
      <c r="G7" s="17">
        <v>120</v>
      </c>
      <c r="H7" s="17">
        <v>65</v>
      </c>
      <c r="I7" s="17" t="s">
        <v>299</v>
      </c>
      <c r="J7" s="17" t="s">
        <v>300</v>
      </c>
      <c r="K7" s="17" t="s">
        <v>301</v>
      </c>
      <c r="L7" s="17" t="s">
        <v>302</v>
      </c>
      <c r="M7" s="17" t="s">
        <v>303</v>
      </c>
      <c r="N7" s="17" t="s">
        <v>304</v>
      </c>
      <c r="O7" s="1"/>
      <c r="P7" s="1"/>
      <c r="Q7" s="1"/>
      <c r="R7" s="1"/>
      <c r="S7" s="1"/>
      <c r="T7" s="1"/>
      <c r="U7" s="1"/>
    </row>
    <row r="8" spans="1:21" ht="64.95" customHeight="1">
      <c r="A8" s="10" t="s">
        <v>96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"/>
      <c r="P8" s="1"/>
      <c r="Q8" s="1"/>
      <c r="R8" s="1"/>
      <c r="S8" s="1"/>
      <c r="T8" s="1"/>
      <c r="U8" s="1"/>
    </row>
    <row r="9" spans="1:21" ht="64.95" customHeight="1">
      <c r="A9" s="10" t="s">
        <v>97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"/>
      <c r="P9" s="1"/>
      <c r="Q9" s="1"/>
      <c r="R9" s="1"/>
      <c r="S9" s="1"/>
      <c r="T9" s="1"/>
      <c r="U9" s="1"/>
    </row>
    <row r="10" spans="1:21" ht="64.95" customHeight="1">
      <c r="A10" s="10" t="s">
        <v>98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"/>
      <c r="P10" s="1"/>
      <c r="Q10" s="1"/>
      <c r="R10" s="1"/>
      <c r="S10" s="1"/>
      <c r="T10" s="1"/>
      <c r="U10" s="1"/>
    </row>
    <row r="11" spans="1:21" ht="64.95" customHeight="1">
      <c r="A11" s="10" t="s">
        <v>99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"/>
      <c r="P11" s="1"/>
      <c r="Q11" s="1"/>
      <c r="R11" s="1"/>
      <c r="S11" s="1"/>
      <c r="T11" s="1"/>
      <c r="U11" s="1"/>
    </row>
    <row r="12" spans="1:21" ht="64.95" customHeight="1">
      <c r="A12" s="10" t="s">
        <v>100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"/>
      <c r="P12" s="1"/>
      <c r="Q12" s="1"/>
      <c r="R12" s="1"/>
      <c r="S12" s="1"/>
      <c r="T12" s="1"/>
      <c r="U12" s="1"/>
    </row>
    <row r="13" spans="1:21" ht="64.95" customHeight="1">
      <c r="A13" s="10" t="s">
        <v>101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"/>
      <c r="P13" s="1"/>
      <c r="Q13" s="1"/>
      <c r="R13" s="1"/>
      <c r="S13" s="1"/>
      <c r="T13" s="1"/>
      <c r="U13" s="1"/>
    </row>
    <row r="14" spans="1:21" ht="64.95" customHeight="1">
      <c r="A14" s="10" t="s">
        <v>102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"/>
      <c r="P14" s="1"/>
      <c r="Q14" s="1"/>
      <c r="R14" s="1"/>
      <c r="S14" s="1"/>
      <c r="T14" s="1"/>
      <c r="U14" s="1"/>
    </row>
    <row r="15" spans="1:21" ht="64.95" customHeight="1">
      <c r="A15" s="10" t="s">
        <v>103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"/>
      <c r="P15" s="1"/>
      <c r="Q15" s="1"/>
      <c r="R15" s="1"/>
      <c r="S15" s="1"/>
      <c r="T15" s="1"/>
      <c r="U15" s="1"/>
    </row>
    <row r="16" spans="1:21" ht="64.95" customHeight="1">
      <c r="A16" s="10" t="s">
        <v>104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"/>
      <c r="P16" s="1"/>
      <c r="Q16" s="1"/>
      <c r="R16" s="1"/>
      <c r="S16" s="1"/>
      <c r="T16" s="1"/>
      <c r="U16" s="1"/>
    </row>
    <row r="17" spans="1:21" ht="25.0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0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0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5.0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5.0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5.0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5.0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5.0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.0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.0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0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.0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.0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.0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.0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.0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.0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.0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.0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.0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.0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.0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.0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.0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.0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.0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mergeCells count="2">
    <mergeCell ref="A3:N3"/>
    <mergeCell ref="A4:N4"/>
  </mergeCells>
  <dataValidations count="3">
    <dataValidation type="list" showErrorMessage="1" errorTitle="Choose a valid value" error="Use the dropdown or the permitted input range." sqref="D7:D16" xr:uid="{00000000-0002-0000-0300-000000000000}">
      <formula1>"QMS,PLM,Both"</formula1>
    </dataValidation>
    <dataValidation type="whole" allowBlank="1" showInputMessage="1" showErrorMessage="1" sqref="F7:F16" xr:uid="{00000000-0002-0000-0300-000001000000}">
      <formula1>1900</formula1>
      <formula2>2100</formula2>
    </dataValidation>
    <dataValidation type="whole" operator="greaterThanOrEqual" allowBlank="1" showInputMessage="1" showErrorMessage="1" sqref="G7:H16" xr:uid="{00000000-0002-0000-0300-000002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6A24C"/>
  </sheetPr>
  <dimension ref="A1:U100"/>
  <sheetViews>
    <sheetView showGridLines="0" workbookViewId="0">
      <pane ySplit="6" topLeftCell="A7" activePane="bottomLeft" state="frozen"/>
      <selection pane="bottomLeft" activeCell="E40" sqref="E40"/>
    </sheetView>
  </sheetViews>
  <sheetFormatPr defaultRowHeight="13.8"/>
  <cols>
    <col min="1" max="1" width="10" customWidth="1"/>
    <col min="2" max="2" width="25" customWidth="1"/>
    <col min="3" max="3" width="12" customWidth="1"/>
    <col min="4" max="4" width="35" customWidth="1"/>
    <col min="5" max="5" width="72" customWidth="1"/>
    <col min="6" max="8" width="12" customWidth="1"/>
    <col min="9" max="9" width="12" hidden="1" customWidth="1"/>
    <col min="10" max="10" width="40" customWidth="1"/>
  </cols>
  <sheetData>
    <row r="1" spans="1:21" ht="2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105</v>
      </c>
      <c r="B2" s="8"/>
      <c r="C2" s="8"/>
      <c r="D2" s="8"/>
      <c r="E2" s="8"/>
      <c r="F2" s="8"/>
      <c r="G2" s="8"/>
      <c r="H2" s="8"/>
      <c r="I2" s="8"/>
      <c r="J2" s="8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4.049999999999997" customHeight="1">
      <c r="A3" s="25" t="s">
        <v>106</v>
      </c>
      <c r="B3" s="25"/>
      <c r="C3" s="25"/>
      <c r="D3" s="25"/>
      <c r="E3" s="25"/>
      <c r="F3" s="25"/>
      <c r="G3" s="25"/>
      <c r="H3" s="25"/>
      <c r="I3" s="25"/>
      <c r="J3" s="25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4.049999999999997" customHeight="1">
      <c r="A4" s="25" t="s">
        <v>107</v>
      </c>
      <c r="B4" s="25"/>
      <c r="C4" s="25"/>
      <c r="D4" s="25"/>
      <c r="E4" s="25"/>
      <c r="F4" s="25"/>
      <c r="G4" s="25"/>
      <c r="H4" s="25"/>
      <c r="I4" s="25"/>
      <c r="J4" s="25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5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" customHeight="1">
      <c r="A6" s="9" t="s">
        <v>108</v>
      </c>
      <c r="B6" s="9" t="s">
        <v>37</v>
      </c>
      <c r="C6" s="9" t="s">
        <v>109</v>
      </c>
      <c r="D6" s="9" t="s">
        <v>45</v>
      </c>
      <c r="E6" s="9" t="s">
        <v>110</v>
      </c>
      <c r="F6" s="9" t="s">
        <v>111</v>
      </c>
      <c r="G6" s="9" t="s">
        <v>112</v>
      </c>
      <c r="H6" s="9" t="s">
        <v>113</v>
      </c>
      <c r="I6" s="9" t="s">
        <v>114</v>
      </c>
      <c r="J6" s="9" t="s">
        <v>115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85.05" customHeight="1">
      <c r="A7" s="11" t="s">
        <v>116</v>
      </c>
      <c r="B7" s="11" t="s">
        <v>38</v>
      </c>
      <c r="C7" s="11" t="s">
        <v>117</v>
      </c>
      <c r="D7" s="11" t="s">
        <v>118</v>
      </c>
      <c r="E7" s="11" t="s">
        <v>119</v>
      </c>
      <c r="F7" s="17">
        <v>5</v>
      </c>
      <c r="G7" s="17" t="s">
        <v>120</v>
      </c>
      <c r="H7" s="17" t="s">
        <v>120</v>
      </c>
      <c r="I7" s="11">
        <f>IF(AND(H7="Yes",OR(C7="Shared",Settings!$B$5="Both",C7=Settings!$B$5)),1,0)</f>
        <v>1</v>
      </c>
      <c r="J7" s="11" t="s">
        <v>121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85.05" customHeight="1">
      <c r="A8" s="11" t="s">
        <v>122</v>
      </c>
      <c r="B8" s="11" t="s">
        <v>38</v>
      </c>
      <c r="C8" s="11" t="s">
        <v>117</v>
      </c>
      <c r="D8" s="11" t="s">
        <v>123</v>
      </c>
      <c r="E8" s="11" t="s">
        <v>124</v>
      </c>
      <c r="F8" s="17">
        <v>5</v>
      </c>
      <c r="G8" s="17" t="s">
        <v>120</v>
      </c>
      <c r="H8" s="17" t="s">
        <v>120</v>
      </c>
      <c r="I8" s="11">
        <f>IF(AND(H8="Yes",OR(C8="Shared",Settings!$B$5="Both",C8=Settings!$B$5)),1,0)</f>
        <v>1</v>
      </c>
      <c r="J8" s="11" t="s">
        <v>121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85.05" customHeight="1">
      <c r="A9" s="11" t="s">
        <v>125</v>
      </c>
      <c r="B9" s="11" t="s">
        <v>38</v>
      </c>
      <c r="C9" s="11" t="s">
        <v>117</v>
      </c>
      <c r="D9" s="11" t="s">
        <v>126</v>
      </c>
      <c r="E9" s="11" t="s">
        <v>127</v>
      </c>
      <c r="F9" s="17">
        <v>5</v>
      </c>
      <c r="G9" s="17" t="s">
        <v>120</v>
      </c>
      <c r="H9" s="17" t="s">
        <v>120</v>
      </c>
      <c r="I9" s="11">
        <f>IF(AND(H9="Yes",OR(C9="Shared",Settings!$B$5="Both",C9=Settings!$B$5)),1,0)</f>
        <v>1</v>
      </c>
      <c r="J9" s="11" t="s">
        <v>121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85.05" customHeight="1">
      <c r="A10" s="11" t="s">
        <v>128</v>
      </c>
      <c r="B10" s="11" t="s">
        <v>38</v>
      </c>
      <c r="C10" s="11" t="s">
        <v>117</v>
      </c>
      <c r="D10" s="11" t="s">
        <v>129</v>
      </c>
      <c r="E10" s="11" t="s">
        <v>130</v>
      </c>
      <c r="F10" s="17">
        <v>4</v>
      </c>
      <c r="G10" s="17" t="s">
        <v>120</v>
      </c>
      <c r="H10" s="17" t="s">
        <v>120</v>
      </c>
      <c r="I10" s="11">
        <f>IF(AND(H10="Yes",OR(C10="Shared",Settings!$B$5="Both",C10=Settings!$B$5)),1,0)</f>
        <v>1</v>
      </c>
      <c r="J10" s="11" t="s">
        <v>121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85.05" customHeight="1">
      <c r="A11" s="11" t="s">
        <v>131</v>
      </c>
      <c r="B11" s="11" t="s">
        <v>38</v>
      </c>
      <c r="C11" s="11" t="s">
        <v>117</v>
      </c>
      <c r="D11" s="11" t="s">
        <v>132</v>
      </c>
      <c r="E11" s="11" t="s">
        <v>133</v>
      </c>
      <c r="F11" s="17">
        <v>4</v>
      </c>
      <c r="G11" s="17" t="s">
        <v>120</v>
      </c>
      <c r="H11" s="17" t="s">
        <v>120</v>
      </c>
      <c r="I11" s="11">
        <f>IF(AND(H11="Yes",OR(C11="Shared",Settings!$B$5="Both",C11=Settings!$B$5)),1,0)</f>
        <v>1</v>
      </c>
      <c r="J11" s="11" t="s">
        <v>121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85.05" customHeight="1">
      <c r="A12" s="11" t="s">
        <v>134</v>
      </c>
      <c r="B12" s="11" t="s">
        <v>38</v>
      </c>
      <c r="C12" s="11" t="s">
        <v>117</v>
      </c>
      <c r="D12" s="11" t="s">
        <v>135</v>
      </c>
      <c r="E12" s="11" t="s">
        <v>136</v>
      </c>
      <c r="F12" s="17">
        <v>3</v>
      </c>
      <c r="G12" s="17" t="s">
        <v>137</v>
      </c>
      <c r="H12" s="17" t="s">
        <v>120</v>
      </c>
      <c r="I12" s="11">
        <f>IF(AND(H12="Yes",OR(C12="Shared",Settings!$B$5="Both",C12=Settings!$B$5)),1,0)</f>
        <v>1</v>
      </c>
      <c r="J12" s="11" t="s">
        <v>121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85.05" customHeight="1">
      <c r="A13" s="11" t="s">
        <v>138</v>
      </c>
      <c r="B13" s="11" t="s">
        <v>39</v>
      </c>
      <c r="C13" s="11" t="s">
        <v>39</v>
      </c>
      <c r="D13" s="11" t="s">
        <v>139</v>
      </c>
      <c r="E13" s="11" t="s">
        <v>140</v>
      </c>
      <c r="F13" s="17">
        <v>5</v>
      </c>
      <c r="G13" s="17" t="s">
        <v>120</v>
      </c>
      <c r="H13" s="17" t="s">
        <v>120</v>
      </c>
      <c r="I13" s="11">
        <f>IF(AND(H13="Yes",OR(C13="Shared",Settings!$B$5="Both",C13=Settings!$B$5)),1,0)</f>
        <v>1</v>
      </c>
      <c r="J13" s="11" t="s">
        <v>141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85.05" customHeight="1">
      <c r="A14" s="11" t="s">
        <v>142</v>
      </c>
      <c r="B14" s="11" t="s">
        <v>39</v>
      </c>
      <c r="C14" s="11" t="s">
        <v>39</v>
      </c>
      <c r="D14" s="11" t="s">
        <v>143</v>
      </c>
      <c r="E14" s="11" t="s">
        <v>144</v>
      </c>
      <c r="F14" s="17">
        <v>5</v>
      </c>
      <c r="G14" s="17" t="s">
        <v>120</v>
      </c>
      <c r="H14" s="17" t="s">
        <v>120</v>
      </c>
      <c r="I14" s="11">
        <f>IF(AND(H14="Yes",OR(C14="Shared",Settings!$B$5="Both",C14=Settings!$B$5)),1,0)</f>
        <v>1</v>
      </c>
      <c r="J14" s="11" t="s">
        <v>141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85.05" customHeight="1">
      <c r="A15" s="11" t="s">
        <v>145</v>
      </c>
      <c r="B15" s="11" t="s">
        <v>39</v>
      </c>
      <c r="C15" s="11" t="s">
        <v>39</v>
      </c>
      <c r="D15" s="11" t="s">
        <v>146</v>
      </c>
      <c r="E15" s="11" t="s">
        <v>147</v>
      </c>
      <c r="F15" s="17">
        <v>4</v>
      </c>
      <c r="G15" s="17" t="s">
        <v>120</v>
      </c>
      <c r="H15" s="17" t="s">
        <v>120</v>
      </c>
      <c r="I15" s="11">
        <f>IF(AND(H15="Yes",OR(C15="Shared",Settings!$B$5="Both",C15=Settings!$B$5)),1,0)</f>
        <v>1</v>
      </c>
      <c r="J15" s="11" t="s">
        <v>141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85.05" customHeight="1">
      <c r="A16" s="11" t="s">
        <v>148</v>
      </c>
      <c r="B16" s="11" t="s">
        <v>39</v>
      </c>
      <c r="C16" s="11" t="s">
        <v>39</v>
      </c>
      <c r="D16" s="11" t="s">
        <v>149</v>
      </c>
      <c r="E16" s="11" t="s">
        <v>150</v>
      </c>
      <c r="F16" s="17">
        <v>4</v>
      </c>
      <c r="G16" s="17" t="s">
        <v>137</v>
      </c>
      <c r="H16" s="17" t="s">
        <v>120</v>
      </c>
      <c r="I16" s="11">
        <f>IF(AND(H16="Yes",OR(C16="Shared",Settings!$B$5="Both",C16=Settings!$B$5)),1,0)</f>
        <v>1</v>
      </c>
      <c r="J16" s="11" t="s">
        <v>141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85.05" customHeight="1">
      <c r="A17" s="11" t="s">
        <v>151</v>
      </c>
      <c r="B17" s="11" t="s">
        <v>39</v>
      </c>
      <c r="C17" s="11" t="s">
        <v>39</v>
      </c>
      <c r="D17" s="11" t="s">
        <v>152</v>
      </c>
      <c r="E17" s="11" t="s">
        <v>153</v>
      </c>
      <c r="F17" s="17">
        <v>4</v>
      </c>
      <c r="G17" s="17" t="s">
        <v>137</v>
      </c>
      <c r="H17" s="17" t="s">
        <v>120</v>
      </c>
      <c r="I17" s="11">
        <f>IF(AND(H17="Yes",OR(C17="Shared",Settings!$B$5="Both",C17=Settings!$B$5)),1,0)</f>
        <v>1</v>
      </c>
      <c r="J17" s="11" t="s">
        <v>141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85.05" customHeight="1">
      <c r="A18" s="11" t="s">
        <v>154</v>
      </c>
      <c r="B18" s="11" t="s">
        <v>39</v>
      </c>
      <c r="C18" s="11" t="s">
        <v>39</v>
      </c>
      <c r="D18" s="11" t="s">
        <v>155</v>
      </c>
      <c r="E18" s="11" t="s">
        <v>156</v>
      </c>
      <c r="F18" s="17">
        <v>3</v>
      </c>
      <c r="G18" s="17" t="s">
        <v>137</v>
      </c>
      <c r="H18" s="17" t="s">
        <v>120</v>
      </c>
      <c r="I18" s="11">
        <f>IF(AND(H18="Yes",OR(C18="Shared",Settings!$B$5="Both",C18=Settings!$B$5)),1,0)</f>
        <v>1</v>
      </c>
      <c r="J18" s="11" t="s">
        <v>141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85.05" customHeight="1">
      <c r="A19" s="11" t="s">
        <v>157</v>
      </c>
      <c r="B19" s="11" t="s">
        <v>39</v>
      </c>
      <c r="C19" s="11" t="s">
        <v>39</v>
      </c>
      <c r="D19" s="11" t="s">
        <v>158</v>
      </c>
      <c r="E19" s="11" t="s">
        <v>159</v>
      </c>
      <c r="F19" s="17">
        <v>4</v>
      </c>
      <c r="G19" s="17" t="s">
        <v>137</v>
      </c>
      <c r="H19" s="17" t="s">
        <v>120</v>
      </c>
      <c r="I19" s="11">
        <f>IF(AND(H19="Yes",OR(C19="Shared",Settings!$B$5="Both",C19=Settings!$B$5)),1,0)</f>
        <v>1</v>
      </c>
      <c r="J19" s="11" t="s">
        <v>141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85.05" customHeight="1">
      <c r="A20" s="11" t="s">
        <v>160</v>
      </c>
      <c r="B20" s="11" t="s">
        <v>40</v>
      </c>
      <c r="C20" s="11" t="s">
        <v>40</v>
      </c>
      <c r="D20" s="11" t="s">
        <v>161</v>
      </c>
      <c r="E20" s="11" t="s">
        <v>162</v>
      </c>
      <c r="F20" s="17">
        <v>5</v>
      </c>
      <c r="G20" s="17" t="s">
        <v>120</v>
      </c>
      <c r="H20" s="17" t="s">
        <v>120</v>
      </c>
      <c r="I20" s="11">
        <f>IF(AND(H20="Yes",OR(C20="Shared",Settings!$B$5="Both",C20=Settings!$B$5)),1,0)</f>
        <v>1</v>
      </c>
      <c r="J20" s="11" t="s">
        <v>163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85.05" customHeight="1">
      <c r="A21" s="11" t="s">
        <v>164</v>
      </c>
      <c r="B21" s="11" t="s">
        <v>40</v>
      </c>
      <c r="C21" s="11" t="s">
        <v>40</v>
      </c>
      <c r="D21" s="11" t="s">
        <v>165</v>
      </c>
      <c r="E21" s="11" t="s">
        <v>166</v>
      </c>
      <c r="F21" s="17">
        <v>4</v>
      </c>
      <c r="G21" s="17" t="s">
        <v>137</v>
      </c>
      <c r="H21" s="17" t="s">
        <v>120</v>
      </c>
      <c r="I21" s="11">
        <f>IF(AND(H21="Yes",OR(C21="Shared",Settings!$B$5="Both",C21=Settings!$B$5)),1,0)</f>
        <v>1</v>
      </c>
      <c r="J21" s="11" t="s">
        <v>163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85.05" customHeight="1">
      <c r="A22" s="11" t="s">
        <v>167</v>
      </c>
      <c r="B22" s="11" t="s">
        <v>40</v>
      </c>
      <c r="C22" s="11" t="s">
        <v>40</v>
      </c>
      <c r="D22" s="11" t="s">
        <v>168</v>
      </c>
      <c r="E22" s="11" t="s">
        <v>169</v>
      </c>
      <c r="F22" s="17">
        <v>5</v>
      </c>
      <c r="G22" s="17" t="s">
        <v>120</v>
      </c>
      <c r="H22" s="17" t="s">
        <v>120</v>
      </c>
      <c r="I22" s="11">
        <f>IF(AND(H22="Yes",OR(C22="Shared",Settings!$B$5="Both",C22=Settings!$B$5)),1,0)</f>
        <v>1</v>
      </c>
      <c r="J22" s="11" t="s">
        <v>163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85.05" customHeight="1">
      <c r="A23" s="11" t="s">
        <v>170</v>
      </c>
      <c r="B23" s="11" t="s">
        <v>40</v>
      </c>
      <c r="C23" s="11" t="s">
        <v>40</v>
      </c>
      <c r="D23" s="11" t="s">
        <v>171</v>
      </c>
      <c r="E23" s="11" t="s">
        <v>172</v>
      </c>
      <c r="F23" s="17">
        <v>5</v>
      </c>
      <c r="G23" s="17" t="s">
        <v>120</v>
      </c>
      <c r="H23" s="17" t="s">
        <v>120</v>
      </c>
      <c r="I23" s="11">
        <f>IF(AND(H23="Yes",OR(C23="Shared",Settings!$B$5="Both",C23=Settings!$B$5)),1,0)</f>
        <v>1</v>
      </c>
      <c r="J23" s="11" t="s">
        <v>163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85.05" customHeight="1">
      <c r="A24" s="11" t="s">
        <v>173</v>
      </c>
      <c r="B24" s="11" t="s">
        <v>40</v>
      </c>
      <c r="C24" s="11" t="s">
        <v>40</v>
      </c>
      <c r="D24" s="11" t="s">
        <v>174</v>
      </c>
      <c r="E24" s="11" t="s">
        <v>175</v>
      </c>
      <c r="F24" s="17">
        <v>4</v>
      </c>
      <c r="G24" s="17" t="s">
        <v>137</v>
      </c>
      <c r="H24" s="17" t="s">
        <v>120</v>
      </c>
      <c r="I24" s="11">
        <f>IF(AND(H24="Yes",OR(C24="Shared",Settings!$B$5="Both",C24=Settings!$B$5)),1,0)</f>
        <v>1</v>
      </c>
      <c r="J24" s="11" t="s">
        <v>163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85.05" customHeight="1">
      <c r="A25" s="11" t="s">
        <v>176</v>
      </c>
      <c r="B25" s="11" t="s">
        <v>40</v>
      </c>
      <c r="C25" s="11" t="s">
        <v>40</v>
      </c>
      <c r="D25" s="11" t="s">
        <v>177</v>
      </c>
      <c r="E25" s="11" t="s">
        <v>178</v>
      </c>
      <c r="F25" s="17">
        <v>5</v>
      </c>
      <c r="G25" s="17" t="s">
        <v>120</v>
      </c>
      <c r="H25" s="17" t="s">
        <v>120</v>
      </c>
      <c r="I25" s="11">
        <f>IF(AND(H25="Yes",OR(C25="Shared",Settings!$B$5="Both",C25=Settings!$B$5)),1,0)</f>
        <v>1</v>
      </c>
      <c r="J25" s="11" t="s">
        <v>163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09.95" customHeight="1">
      <c r="A26" s="11" t="s">
        <v>179</v>
      </c>
      <c r="B26" s="11" t="s">
        <v>40</v>
      </c>
      <c r="C26" s="11" t="s">
        <v>40</v>
      </c>
      <c r="D26" s="11" t="s">
        <v>287</v>
      </c>
      <c r="E26" s="11" t="s">
        <v>288</v>
      </c>
      <c r="F26" s="17">
        <v>3</v>
      </c>
      <c r="G26" s="17" t="s">
        <v>137</v>
      </c>
      <c r="H26" s="17" t="s">
        <v>120</v>
      </c>
      <c r="I26" s="11">
        <f>IF(AND(H26="Yes",OR(C26="Shared",Settings!$B$5="Both",C26=Settings!$B$5)),1,0)</f>
        <v>1</v>
      </c>
      <c r="J26" s="11" t="s">
        <v>163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85.05" customHeight="1">
      <c r="A27" s="11" t="s">
        <v>180</v>
      </c>
      <c r="B27" s="11" t="s">
        <v>41</v>
      </c>
      <c r="C27" s="11" t="s">
        <v>117</v>
      </c>
      <c r="D27" s="11" t="s">
        <v>181</v>
      </c>
      <c r="E27" s="11" t="s">
        <v>182</v>
      </c>
      <c r="F27" s="17">
        <v>5</v>
      </c>
      <c r="G27" s="17" t="s">
        <v>120</v>
      </c>
      <c r="H27" s="17" t="s">
        <v>120</v>
      </c>
      <c r="I27" s="11">
        <f>IF(AND(H27="Yes",OR(C27="Shared",Settings!$B$5="Both",C27=Settings!$B$5)),1,0)</f>
        <v>1</v>
      </c>
      <c r="J27" s="11" t="s">
        <v>183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85.05" customHeight="1">
      <c r="A28" s="11" t="s">
        <v>184</v>
      </c>
      <c r="B28" s="11" t="s">
        <v>41</v>
      </c>
      <c r="C28" s="11" t="s">
        <v>117</v>
      </c>
      <c r="D28" s="11" t="s">
        <v>185</v>
      </c>
      <c r="E28" s="11" t="s">
        <v>186</v>
      </c>
      <c r="F28" s="17">
        <v>5</v>
      </c>
      <c r="G28" s="17" t="s">
        <v>120</v>
      </c>
      <c r="H28" s="17" t="s">
        <v>120</v>
      </c>
      <c r="I28" s="11">
        <f>IF(AND(H28="Yes",OR(C28="Shared",Settings!$B$5="Both",C28=Settings!$B$5)),1,0)</f>
        <v>1</v>
      </c>
      <c r="J28" s="11" t="s">
        <v>183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85.05" customHeight="1">
      <c r="A29" s="11" t="s">
        <v>187</v>
      </c>
      <c r="B29" s="11" t="s">
        <v>41</v>
      </c>
      <c r="C29" s="11" t="s">
        <v>117</v>
      </c>
      <c r="D29" s="11" t="s">
        <v>188</v>
      </c>
      <c r="E29" s="11" t="s">
        <v>189</v>
      </c>
      <c r="F29" s="17">
        <v>4</v>
      </c>
      <c r="G29" s="17" t="s">
        <v>137</v>
      </c>
      <c r="H29" s="17" t="s">
        <v>120</v>
      </c>
      <c r="I29" s="11">
        <f>IF(AND(H29="Yes",OR(C29="Shared",Settings!$B$5="Both",C29=Settings!$B$5)),1,0)</f>
        <v>1</v>
      </c>
      <c r="J29" s="11" t="s">
        <v>183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85.05" customHeight="1">
      <c r="A30" s="11" t="s">
        <v>190</v>
      </c>
      <c r="B30" s="11" t="s">
        <v>41</v>
      </c>
      <c r="C30" s="11" t="s">
        <v>117</v>
      </c>
      <c r="D30" s="11" t="s">
        <v>191</v>
      </c>
      <c r="E30" s="11" t="s">
        <v>192</v>
      </c>
      <c r="F30" s="17">
        <v>4</v>
      </c>
      <c r="G30" s="17" t="s">
        <v>137</v>
      </c>
      <c r="H30" s="17" t="s">
        <v>120</v>
      </c>
      <c r="I30" s="11">
        <f>IF(AND(H30="Yes",OR(C30="Shared",Settings!$B$5="Both",C30=Settings!$B$5)),1,0)</f>
        <v>1</v>
      </c>
      <c r="J30" s="11" t="s">
        <v>183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85.05" customHeight="1">
      <c r="A31" s="11" t="s">
        <v>193</v>
      </c>
      <c r="B31" s="11" t="s">
        <v>41</v>
      </c>
      <c r="C31" s="11" t="s">
        <v>117</v>
      </c>
      <c r="D31" s="11" t="s">
        <v>194</v>
      </c>
      <c r="E31" s="11" t="s">
        <v>195</v>
      </c>
      <c r="F31" s="17">
        <v>4</v>
      </c>
      <c r="G31" s="17" t="s">
        <v>120</v>
      </c>
      <c r="H31" s="17" t="s">
        <v>120</v>
      </c>
      <c r="I31" s="11">
        <f>IF(AND(H31="Yes",OR(C31="Shared",Settings!$B$5="Both",C31=Settings!$B$5)),1,0)</f>
        <v>1</v>
      </c>
      <c r="J31" s="11" t="s">
        <v>183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85.05" customHeight="1">
      <c r="A32" s="11" t="s">
        <v>196</v>
      </c>
      <c r="B32" s="11" t="s">
        <v>42</v>
      </c>
      <c r="C32" s="11" t="s">
        <v>117</v>
      </c>
      <c r="D32" s="11" t="s">
        <v>197</v>
      </c>
      <c r="E32" s="11" t="s">
        <v>198</v>
      </c>
      <c r="F32" s="17">
        <v>4</v>
      </c>
      <c r="G32" s="17" t="s">
        <v>137</v>
      </c>
      <c r="H32" s="17" t="s">
        <v>120</v>
      </c>
      <c r="I32" s="11">
        <f>IF(AND(H32="Yes",OR(C32="Shared",Settings!$B$5="Both",C32=Settings!$B$5)),1,0)</f>
        <v>1</v>
      </c>
      <c r="J32" s="11" t="s">
        <v>163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85.05" customHeight="1">
      <c r="A33" s="11" t="s">
        <v>199</v>
      </c>
      <c r="B33" s="11" t="s">
        <v>42</v>
      </c>
      <c r="C33" s="11" t="s">
        <v>117</v>
      </c>
      <c r="D33" s="11" t="s">
        <v>200</v>
      </c>
      <c r="E33" s="11" t="s">
        <v>201</v>
      </c>
      <c r="F33" s="17">
        <v>3</v>
      </c>
      <c r="G33" s="17" t="s">
        <v>137</v>
      </c>
      <c r="H33" s="17" t="s">
        <v>120</v>
      </c>
      <c r="I33" s="11">
        <f>IF(AND(H33="Yes",OR(C33="Shared",Settings!$B$5="Both",C33=Settings!$B$5)),1,0)</f>
        <v>1</v>
      </c>
      <c r="J33" s="11" t="s">
        <v>163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85.05" customHeight="1">
      <c r="A34" s="11" t="s">
        <v>202</v>
      </c>
      <c r="B34" s="11" t="s">
        <v>42</v>
      </c>
      <c r="C34" s="11" t="s">
        <v>117</v>
      </c>
      <c r="D34" s="11" t="s">
        <v>203</v>
      </c>
      <c r="E34" s="11" t="s">
        <v>204</v>
      </c>
      <c r="F34" s="17">
        <v>4</v>
      </c>
      <c r="G34" s="17" t="s">
        <v>120</v>
      </c>
      <c r="H34" s="17" t="s">
        <v>120</v>
      </c>
      <c r="I34" s="11">
        <f>IF(AND(H34="Yes",OR(C34="Shared",Settings!$B$5="Both",C34=Settings!$B$5)),1,0)</f>
        <v>1</v>
      </c>
      <c r="J34" s="11" t="s">
        <v>163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85.05" customHeight="1">
      <c r="A35" s="11" t="s">
        <v>205</v>
      </c>
      <c r="B35" s="11" t="s">
        <v>42</v>
      </c>
      <c r="C35" s="11" t="s">
        <v>117</v>
      </c>
      <c r="D35" s="11" t="s">
        <v>206</v>
      </c>
      <c r="E35" s="11" t="s">
        <v>207</v>
      </c>
      <c r="F35" s="17">
        <v>4</v>
      </c>
      <c r="G35" s="17" t="s">
        <v>137</v>
      </c>
      <c r="H35" s="17" t="s">
        <v>120</v>
      </c>
      <c r="I35" s="11">
        <f>IF(AND(H35="Yes",OR(C35="Shared",Settings!$B$5="Both",C35=Settings!$B$5)),1,0)</f>
        <v>1</v>
      </c>
      <c r="J35" s="11" t="s">
        <v>163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85.05" customHeight="1">
      <c r="A36" s="11" t="s">
        <v>208</v>
      </c>
      <c r="B36" s="11" t="s">
        <v>43</v>
      </c>
      <c r="C36" s="11" t="s">
        <v>117</v>
      </c>
      <c r="D36" s="11" t="s">
        <v>209</v>
      </c>
      <c r="E36" s="11" t="s">
        <v>210</v>
      </c>
      <c r="F36" s="17">
        <v>5</v>
      </c>
      <c r="G36" s="17" t="s">
        <v>137</v>
      </c>
      <c r="H36" s="17" t="s">
        <v>120</v>
      </c>
      <c r="I36" s="11">
        <f>IF(AND(H36="Yes",OR(C36="Shared",Settings!$B$5="Both",C36=Settings!$B$5)),1,0)</f>
        <v>1</v>
      </c>
      <c r="J36" s="11" t="s">
        <v>163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85.05" customHeight="1">
      <c r="A37" s="11" t="s">
        <v>211</v>
      </c>
      <c r="B37" s="11" t="s">
        <v>43</v>
      </c>
      <c r="C37" s="11" t="s">
        <v>117</v>
      </c>
      <c r="D37" s="11" t="s">
        <v>212</v>
      </c>
      <c r="E37" s="11" t="s">
        <v>213</v>
      </c>
      <c r="F37" s="17">
        <v>3</v>
      </c>
      <c r="G37" s="17" t="s">
        <v>137</v>
      </c>
      <c r="H37" s="17" t="s">
        <v>120</v>
      </c>
      <c r="I37" s="11">
        <f>IF(AND(H37="Yes",OR(C37="Shared",Settings!$B$5="Both",C37=Settings!$B$5)),1,0)</f>
        <v>1</v>
      </c>
      <c r="J37" s="11" t="s">
        <v>163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85.05" customHeight="1">
      <c r="A38" s="11" t="s">
        <v>214</v>
      </c>
      <c r="B38" s="11" t="s">
        <v>43</v>
      </c>
      <c r="C38" s="11" t="s">
        <v>117</v>
      </c>
      <c r="D38" s="11" t="s">
        <v>215</v>
      </c>
      <c r="E38" s="11" t="s">
        <v>216</v>
      </c>
      <c r="F38" s="17">
        <v>4</v>
      </c>
      <c r="G38" s="17" t="s">
        <v>137</v>
      </c>
      <c r="H38" s="17" t="s">
        <v>120</v>
      </c>
      <c r="I38" s="11">
        <f>IF(AND(H38="Yes",OR(C38="Shared",Settings!$B$5="Both",C38=Settings!$B$5)),1,0)</f>
        <v>1</v>
      </c>
      <c r="J38" s="11" t="s">
        <v>163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85.05" customHeight="1">
      <c r="A39" s="11" t="s">
        <v>217</v>
      </c>
      <c r="B39" s="11" t="s">
        <v>43</v>
      </c>
      <c r="C39" s="11" t="s">
        <v>117</v>
      </c>
      <c r="D39" s="11" t="s">
        <v>218</v>
      </c>
      <c r="E39" s="11" t="s">
        <v>219</v>
      </c>
      <c r="F39" s="17">
        <v>3</v>
      </c>
      <c r="G39" s="17" t="s">
        <v>137</v>
      </c>
      <c r="H39" s="17" t="s">
        <v>120</v>
      </c>
      <c r="I39" s="11">
        <f>IF(AND(H39="Yes",OR(C39="Shared",Settings!$B$5="Both",C39=Settings!$B$5)),1,0)</f>
        <v>1</v>
      </c>
      <c r="J39" s="11" t="s">
        <v>163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85.05" customHeight="1">
      <c r="A40" s="11" t="s">
        <v>220</v>
      </c>
      <c r="B40" s="11" t="s">
        <v>44</v>
      </c>
      <c r="C40" s="11" t="s">
        <v>117</v>
      </c>
      <c r="D40" s="11" t="s">
        <v>221</v>
      </c>
      <c r="E40" s="24" t="s">
        <v>285</v>
      </c>
      <c r="F40" s="17">
        <v>4</v>
      </c>
      <c r="G40" s="17" t="s">
        <v>137</v>
      </c>
      <c r="H40" s="17" t="s">
        <v>120</v>
      </c>
      <c r="I40" s="11">
        <f>IF(AND(H40="Yes",OR(C40="Shared",Settings!$B$5="Both",C40=Settings!$B$5)),1,0)</f>
        <v>1</v>
      </c>
      <c r="J40" s="11" t="s">
        <v>163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85.05" customHeight="1">
      <c r="A41" s="11" t="s">
        <v>222</v>
      </c>
      <c r="B41" s="11" t="s">
        <v>44</v>
      </c>
      <c r="C41" s="11" t="s">
        <v>117</v>
      </c>
      <c r="D41" s="11" t="s">
        <v>223</v>
      </c>
      <c r="E41" s="11" t="s">
        <v>224</v>
      </c>
      <c r="F41" s="17">
        <v>4</v>
      </c>
      <c r="G41" s="17" t="s">
        <v>137</v>
      </c>
      <c r="H41" s="17" t="s">
        <v>120</v>
      </c>
      <c r="I41" s="11">
        <f>IF(AND(H41="Yes",OR(C41="Shared",Settings!$B$5="Both",C41=Settings!$B$5)),1,0)</f>
        <v>1</v>
      </c>
      <c r="J41" s="11" t="s">
        <v>163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85.05" customHeight="1">
      <c r="A42" s="11" t="s">
        <v>225</v>
      </c>
      <c r="B42" s="11" t="s">
        <v>44</v>
      </c>
      <c r="C42" s="11" t="s">
        <v>117</v>
      </c>
      <c r="D42" s="11" t="s">
        <v>226</v>
      </c>
      <c r="E42" s="11" t="s">
        <v>227</v>
      </c>
      <c r="F42" s="17">
        <v>3</v>
      </c>
      <c r="G42" s="17" t="s">
        <v>137</v>
      </c>
      <c r="H42" s="17" t="s">
        <v>120</v>
      </c>
      <c r="I42" s="11">
        <f>IF(AND(H42="Yes",OR(C42="Shared",Settings!$B$5="Both",C42=Settings!$B$5)),1,0)</f>
        <v>1</v>
      </c>
      <c r="J42" s="11" t="s">
        <v>163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09.95" customHeight="1">
      <c r="A43" s="11" t="s">
        <v>289</v>
      </c>
      <c r="B43" s="11" t="s">
        <v>41</v>
      </c>
      <c r="C43" s="11" t="s">
        <v>117</v>
      </c>
      <c r="D43" s="11" t="s">
        <v>290</v>
      </c>
      <c r="E43" s="11" t="s">
        <v>291</v>
      </c>
      <c r="F43" s="17">
        <v>3</v>
      </c>
      <c r="G43" s="17" t="s">
        <v>137</v>
      </c>
      <c r="H43" s="17" t="s">
        <v>120</v>
      </c>
      <c r="I43" s="11">
        <f>IF(AND(H43="Yes",OR(C43="Shared",Settings!$B$5="Both",C43=Settings!$B$5)),1,0)</f>
        <v>1</v>
      </c>
      <c r="J43" s="11" t="s">
        <v>292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09.95" customHeight="1">
      <c r="A44" s="11" t="s">
        <v>293</v>
      </c>
      <c r="B44" s="11" t="s">
        <v>41</v>
      </c>
      <c r="C44" s="11" t="s">
        <v>117</v>
      </c>
      <c r="D44" s="11" t="s">
        <v>294</v>
      </c>
      <c r="E44" s="11" t="s">
        <v>295</v>
      </c>
      <c r="F44" s="17">
        <v>3</v>
      </c>
      <c r="G44" s="17" t="s">
        <v>137</v>
      </c>
      <c r="H44" s="17" t="s">
        <v>120</v>
      </c>
      <c r="I44" s="11">
        <f>IF(AND(H44="Yes",OR(C44="Shared",Settings!$B$5="Both",C44=Settings!$B$5)),1,0)</f>
        <v>1</v>
      </c>
      <c r="J44" s="11" t="s">
        <v>292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.0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mergeCells count="2">
    <mergeCell ref="A3:J3"/>
    <mergeCell ref="A4:J4"/>
  </mergeCells>
  <dataValidations count="2">
    <dataValidation type="list" sqref="F7:F44" xr:uid="{00000000-0002-0000-0400-000000000000}">
      <formula1>"1,2,3,4,5"</formula1>
    </dataValidation>
    <dataValidation type="list" sqref="G7:H44" xr:uid="{00000000-0002-0000-0400-000001000000}">
      <formula1>"Yes,No"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A2"/>
  </sheetPr>
  <dimension ref="A1:U388"/>
  <sheetViews>
    <sheetView showGridLines="0" workbookViewId="0">
      <pane xSplit="2" ySplit="6" topLeftCell="E33" activePane="bottomRight" state="frozen"/>
      <selection pane="topRight"/>
      <selection pane="bottomLeft"/>
      <selection pane="bottomRight" activeCell="E14" sqref="E14"/>
    </sheetView>
  </sheetViews>
  <sheetFormatPr defaultRowHeight="13.8"/>
  <cols>
    <col min="1" max="1" width="10" customWidth="1"/>
    <col min="2" max="2" width="25" customWidth="1"/>
    <col min="3" max="3" width="10" customWidth="1"/>
    <col min="4" max="4" width="22" customWidth="1"/>
    <col min="5" max="5" width="35" customWidth="1"/>
    <col min="6" max="7" width="10" customWidth="1"/>
    <col min="8" max="8" width="12" customWidth="1"/>
    <col min="9" max="9" width="10" customWidth="1"/>
    <col min="10" max="10" width="14" customWidth="1"/>
    <col min="11" max="11" width="16" customWidth="1"/>
    <col min="12" max="12" width="46" customWidth="1"/>
    <col min="13" max="13" width="55" customWidth="1"/>
    <col min="14" max="14" width="25" customWidth="1"/>
    <col min="15" max="15" width="14" customWidth="1"/>
    <col min="16" max="18" width="12" hidden="1" customWidth="1"/>
    <col min="19" max="19" width="18" customWidth="1"/>
    <col min="20" max="20" width="12" hidden="1" customWidth="1"/>
  </cols>
  <sheetData>
    <row r="1" spans="1:21" ht="2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228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"/>
    </row>
    <row r="3" spans="1:21" ht="34.049999999999997" customHeight="1">
      <c r="A3" s="25" t="s">
        <v>274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"/>
      <c r="Q3" s="1"/>
      <c r="R3" s="1"/>
      <c r="S3" s="1"/>
      <c r="T3" s="1"/>
      <c r="U3" s="1"/>
    </row>
    <row r="4" spans="1:21" ht="34.049999999999997" customHeight="1">
      <c r="A4" s="25" t="s">
        <v>229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1"/>
      <c r="Q4" s="1"/>
      <c r="R4" s="1"/>
      <c r="S4" s="1"/>
      <c r="T4" s="1"/>
      <c r="U4" s="1"/>
    </row>
    <row r="5" spans="1:21" ht="25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" customHeight="1">
      <c r="A6" s="9" t="s">
        <v>81</v>
      </c>
      <c r="B6" s="9" t="s">
        <v>230</v>
      </c>
      <c r="C6" s="9" t="s">
        <v>108</v>
      </c>
      <c r="D6" s="9" t="s">
        <v>37</v>
      </c>
      <c r="E6" s="9" t="s">
        <v>45</v>
      </c>
      <c r="F6" s="9" t="s">
        <v>114</v>
      </c>
      <c r="G6" s="9" t="s">
        <v>231</v>
      </c>
      <c r="H6" s="9" t="s">
        <v>112</v>
      </c>
      <c r="I6" s="9" t="s">
        <v>232</v>
      </c>
      <c r="J6" s="9" t="s">
        <v>233</v>
      </c>
      <c r="K6" s="9" t="s">
        <v>234</v>
      </c>
      <c r="L6" s="9" t="s">
        <v>235</v>
      </c>
      <c r="M6" s="9" t="s">
        <v>236</v>
      </c>
      <c r="N6" s="9" t="s">
        <v>237</v>
      </c>
      <c r="O6" s="9" t="s">
        <v>238</v>
      </c>
      <c r="P6" s="9" t="s">
        <v>239</v>
      </c>
      <c r="Q6" s="9" t="s">
        <v>240</v>
      </c>
      <c r="R6" s="9" t="s">
        <v>241</v>
      </c>
      <c r="S6" s="9" t="s">
        <v>242</v>
      </c>
      <c r="T6" s="9" t="s">
        <v>243</v>
      </c>
      <c r="U6" s="1"/>
    </row>
    <row r="7" spans="1:21" ht="26.4">
      <c r="A7" s="10" t="s">
        <v>95</v>
      </c>
      <c r="B7" s="10" t="str">
        <f>IF(Vendors!B7="","",Vendors!B7)</f>
        <v>example vendor</v>
      </c>
      <c r="C7" s="10" t="s">
        <v>116</v>
      </c>
      <c r="D7" s="10" t="str">
        <f>'Criteria'!B7</f>
        <v>Security</v>
      </c>
      <c r="E7" s="11" t="str">
        <f>'Criteria'!D7</f>
        <v>ISO/IEC 27001 certification</v>
      </c>
      <c r="F7" s="10">
        <f>IF(B7="",0,'Criteria'!I7)</f>
        <v>1</v>
      </c>
      <c r="G7" s="10">
        <f>'Criteria'!F7</f>
        <v>5</v>
      </c>
      <c r="H7" s="10" t="str">
        <f>'Criteria'!G7</f>
        <v>Yes</v>
      </c>
      <c r="I7" s="14">
        <v>5</v>
      </c>
      <c r="J7" s="14" t="s">
        <v>306</v>
      </c>
      <c r="K7" s="14" t="s">
        <v>307</v>
      </c>
      <c r="L7" s="17" t="s">
        <v>308</v>
      </c>
      <c r="M7" s="17" t="s">
        <v>309</v>
      </c>
      <c r="N7" s="17" t="s">
        <v>310</v>
      </c>
      <c r="O7" s="13">
        <v>46276</v>
      </c>
      <c r="P7" s="10">
        <f t="shared" ref="P7:P72" si="0">IF(AND(F7=1,ISNUMBER(I7),I7&gt;=0,I7&lt;=5,K7="Verified",L7&lt;&gt;"",N7&lt;&gt;"",ISNUMBER(O7)),1,0)</f>
        <v>1</v>
      </c>
      <c r="Q7" s="10">
        <f t="shared" ref="Q7:Q72" si="1">IF(P7=1,I7*G7,0)</f>
        <v>25</v>
      </c>
      <c r="R7" s="10">
        <f t="shared" ref="R7:R72" si="2">F7*G7*5</f>
        <v>25</v>
      </c>
      <c r="S7" s="10" t="str">
        <f t="shared" ref="S7:S72" si="3">IF(OR(F7=0,H7&lt;&gt;"Yes"),"Not applicable",IF(J7="Fail","Fail",IF(AND(J7="Pass",K7="Verified",L7&lt;&gt;"",N7&lt;&gt;"",ISNUMBER(O7)),"Pass","Pending")))</f>
        <v>Pass</v>
      </c>
      <c r="T7" s="10">
        <f t="shared" ref="T7:T72" si="4">P7*G7*5</f>
        <v>25</v>
      </c>
      <c r="U7" s="1"/>
    </row>
    <row r="8" spans="1:21" ht="39.6">
      <c r="A8" s="10" t="s">
        <v>95</v>
      </c>
      <c r="B8" s="10" t="str">
        <f>IF(Vendors!B7="","",Vendors!B7)</f>
        <v>example vendor</v>
      </c>
      <c r="C8" s="10" t="s">
        <v>122</v>
      </c>
      <c r="D8" s="10" t="str">
        <f>'Criteria'!B8</f>
        <v>Security</v>
      </c>
      <c r="E8" s="11" t="str">
        <f>'Criteria'!D8</f>
        <v>EU data location</v>
      </c>
      <c r="F8" s="10">
        <f>IF(B8="",0,'Criteria'!I8)</f>
        <v>1</v>
      </c>
      <c r="G8" s="10">
        <f>'Criteria'!F8</f>
        <v>5</v>
      </c>
      <c r="H8" s="10" t="str">
        <f>'Criteria'!G8</f>
        <v>Yes</v>
      </c>
      <c r="I8" s="14">
        <v>4</v>
      </c>
      <c r="J8" s="14" t="s">
        <v>306</v>
      </c>
      <c r="K8" s="14" t="s">
        <v>307</v>
      </c>
      <c r="L8" s="17" t="s">
        <v>311</v>
      </c>
      <c r="M8" s="17" t="s">
        <v>312</v>
      </c>
      <c r="N8" s="17" t="s">
        <v>310</v>
      </c>
      <c r="O8" s="13">
        <v>46276</v>
      </c>
      <c r="P8" s="10">
        <f t="shared" si="0"/>
        <v>1</v>
      </c>
      <c r="Q8" s="10">
        <f t="shared" si="1"/>
        <v>20</v>
      </c>
      <c r="R8" s="10">
        <f t="shared" si="2"/>
        <v>25</v>
      </c>
      <c r="S8" s="10" t="str">
        <f t="shared" si="3"/>
        <v>Pass</v>
      </c>
      <c r="T8" s="10">
        <f t="shared" si="4"/>
        <v>25</v>
      </c>
      <c r="U8" s="1"/>
    </row>
    <row r="9" spans="1:21" ht="26.4">
      <c r="A9" s="10" t="s">
        <v>95</v>
      </c>
      <c r="B9" s="10" t="str">
        <f>IF(Vendors!B7="","",Vendors!B7)</f>
        <v>example vendor</v>
      </c>
      <c r="C9" s="10" t="s">
        <v>125</v>
      </c>
      <c r="D9" s="10" t="str">
        <f>'Criteria'!B9</f>
        <v>Security</v>
      </c>
      <c r="E9" s="11" t="str">
        <f>'Criteria'!D9</f>
        <v>Backup and recovery</v>
      </c>
      <c r="F9" s="10">
        <f>IF(B9="",0,'Criteria'!I9)</f>
        <v>1</v>
      </c>
      <c r="G9" s="10">
        <f>'Criteria'!F9</f>
        <v>5</v>
      </c>
      <c r="H9" s="10" t="str">
        <f>'Criteria'!G9</f>
        <v>Yes</v>
      </c>
      <c r="I9" s="14">
        <v>4</v>
      </c>
      <c r="J9" s="14" t="s">
        <v>306</v>
      </c>
      <c r="K9" s="14" t="s">
        <v>307</v>
      </c>
      <c r="L9" s="17" t="s">
        <v>313</v>
      </c>
      <c r="M9" s="17" t="s">
        <v>314</v>
      </c>
      <c r="N9" s="17" t="s">
        <v>310</v>
      </c>
      <c r="O9" s="13">
        <v>46276</v>
      </c>
      <c r="P9" s="10">
        <f t="shared" si="0"/>
        <v>1</v>
      </c>
      <c r="Q9" s="10">
        <f t="shared" si="1"/>
        <v>20</v>
      </c>
      <c r="R9" s="10">
        <f t="shared" si="2"/>
        <v>25</v>
      </c>
      <c r="S9" s="10" t="str">
        <f t="shared" si="3"/>
        <v>Pass</v>
      </c>
      <c r="T9" s="10">
        <f t="shared" si="4"/>
        <v>25</v>
      </c>
      <c r="U9" s="1"/>
    </row>
    <row r="10" spans="1:21" ht="26.4">
      <c r="A10" s="10" t="s">
        <v>95</v>
      </c>
      <c r="B10" s="10" t="str">
        <f>IF(Vendors!B7="","",Vendors!B7)</f>
        <v>example vendor</v>
      </c>
      <c r="C10" s="10" t="s">
        <v>128</v>
      </c>
      <c r="D10" s="10" t="str">
        <f>'Criteria'!B10</f>
        <v>Security</v>
      </c>
      <c r="E10" s="11" t="str">
        <f>'Criteria'!D10</f>
        <v>Identity and permissions</v>
      </c>
      <c r="F10" s="10">
        <f>IF(B10="",0,'Criteria'!I10)</f>
        <v>1</v>
      </c>
      <c r="G10" s="10">
        <f>'Criteria'!F10</f>
        <v>4</v>
      </c>
      <c r="H10" s="10" t="str">
        <f>'Criteria'!G10</f>
        <v>Yes</v>
      </c>
      <c r="I10" s="14">
        <v>5</v>
      </c>
      <c r="J10" s="14" t="s">
        <v>306</v>
      </c>
      <c r="K10" s="14" t="s">
        <v>307</v>
      </c>
      <c r="L10" s="17" t="s">
        <v>315</v>
      </c>
      <c r="M10" s="17" t="s">
        <v>316</v>
      </c>
      <c r="N10" s="17" t="s">
        <v>310</v>
      </c>
      <c r="O10" s="13">
        <v>46276</v>
      </c>
      <c r="P10" s="10">
        <f t="shared" si="0"/>
        <v>1</v>
      </c>
      <c r="Q10" s="10">
        <f t="shared" si="1"/>
        <v>20</v>
      </c>
      <c r="R10" s="10">
        <f t="shared" si="2"/>
        <v>20</v>
      </c>
      <c r="S10" s="10" t="str">
        <f t="shared" si="3"/>
        <v>Pass</v>
      </c>
      <c r="T10" s="10">
        <f t="shared" si="4"/>
        <v>20</v>
      </c>
      <c r="U10" s="1"/>
    </row>
    <row r="11" spans="1:21" ht="26.4">
      <c r="A11" s="10" t="s">
        <v>95</v>
      </c>
      <c r="B11" s="10" t="str">
        <f>IF(Vendors!B7="","",Vendors!B7)</f>
        <v>example vendor</v>
      </c>
      <c r="C11" s="10" t="s">
        <v>131</v>
      </c>
      <c r="D11" s="10" t="str">
        <f>'Criteria'!B11</f>
        <v>Security</v>
      </c>
      <c r="E11" s="11" t="str">
        <f>'Criteria'!D11</f>
        <v>Privacy and incident response</v>
      </c>
      <c r="F11" s="10">
        <f>IF(B11="",0,'Criteria'!I11)</f>
        <v>1</v>
      </c>
      <c r="G11" s="10">
        <f>'Criteria'!F11</f>
        <v>4</v>
      </c>
      <c r="H11" s="10" t="str">
        <f>'Criteria'!G11</f>
        <v>Yes</v>
      </c>
      <c r="I11" s="14">
        <v>4</v>
      </c>
      <c r="J11" s="14" t="s">
        <v>306</v>
      </c>
      <c r="K11" s="14" t="s">
        <v>307</v>
      </c>
      <c r="L11" s="17" t="s">
        <v>317</v>
      </c>
      <c r="M11" s="17" t="s">
        <v>318</v>
      </c>
      <c r="N11" s="17" t="s">
        <v>310</v>
      </c>
      <c r="O11" s="13">
        <v>46276</v>
      </c>
      <c r="P11" s="10">
        <f t="shared" si="0"/>
        <v>1</v>
      </c>
      <c r="Q11" s="10">
        <f t="shared" si="1"/>
        <v>16</v>
      </c>
      <c r="R11" s="10">
        <f t="shared" si="2"/>
        <v>20</v>
      </c>
      <c r="S11" s="10" t="str">
        <f t="shared" si="3"/>
        <v>Pass</v>
      </c>
      <c r="T11" s="10">
        <f t="shared" si="4"/>
        <v>20</v>
      </c>
      <c r="U11" s="1"/>
    </row>
    <row r="12" spans="1:21" ht="26.4">
      <c r="A12" s="10" t="s">
        <v>95</v>
      </c>
      <c r="B12" s="10" t="str">
        <f>IF(Vendors!B7="","",Vendors!B7)</f>
        <v>example vendor</v>
      </c>
      <c r="C12" s="10" t="s">
        <v>134</v>
      </c>
      <c r="D12" s="10" t="str">
        <f>'Criteria'!B12</f>
        <v>Security</v>
      </c>
      <c r="E12" s="11" t="str">
        <f>'Criteria'!D12</f>
        <v>Availability and service history</v>
      </c>
      <c r="F12" s="10">
        <f>IF(B12="",0,'Criteria'!I12)</f>
        <v>1</v>
      </c>
      <c r="G12" s="10">
        <f>'Criteria'!F12</f>
        <v>3</v>
      </c>
      <c r="H12" s="10" t="str">
        <f>'Criteria'!G12</f>
        <v>No</v>
      </c>
      <c r="I12" s="14">
        <v>4</v>
      </c>
      <c r="J12" s="14" t="s">
        <v>306</v>
      </c>
      <c r="K12" s="14" t="s">
        <v>307</v>
      </c>
      <c r="L12" s="17" t="s">
        <v>319</v>
      </c>
      <c r="M12" s="17" t="s">
        <v>320</v>
      </c>
      <c r="N12" s="17" t="s">
        <v>310</v>
      </c>
      <c r="O12" s="13">
        <v>46276</v>
      </c>
      <c r="P12" s="10">
        <f t="shared" si="0"/>
        <v>1</v>
      </c>
      <c r="Q12" s="10">
        <f t="shared" si="1"/>
        <v>12</v>
      </c>
      <c r="R12" s="10">
        <f t="shared" si="2"/>
        <v>15</v>
      </c>
      <c r="S12" s="10" t="str">
        <f t="shared" si="3"/>
        <v>Not applicable</v>
      </c>
      <c r="T12" s="10">
        <f t="shared" si="4"/>
        <v>15</v>
      </c>
      <c r="U12" s="1"/>
    </row>
    <row r="13" spans="1:21" ht="26.4">
      <c r="A13" s="10" t="s">
        <v>95</v>
      </c>
      <c r="B13" s="10" t="str">
        <f>IF(Vendors!B7="","",Vendors!B7)</f>
        <v>example vendor</v>
      </c>
      <c r="C13" s="10" t="s">
        <v>138</v>
      </c>
      <c r="D13" s="10" t="str">
        <f>'Criteria'!B13</f>
        <v>QMS</v>
      </c>
      <c r="E13" s="11" t="str">
        <f>'Criteria'!D13</f>
        <v>Document control</v>
      </c>
      <c r="F13" s="10">
        <f>IF(B13="",0,'Criteria'!I13)</f>
        <v>1</v>
      </c>
      <c r="G13" s="10">
        <f>'Criteria'!F13</f>
        <v>5</v>
      </c>
      <c r="H13" s="10" t="str">
        <f>'Criteria'!G13</f>
        <v>Yes</v>
      </c>
      <c r="I13" s="14">
        <v>5</v>
      </c>
      <c r="J13" s="14" t="s">
        <v>306</v>
      </c>
      <c r="K13" s="14" t="s">
        <v>307</v>
      </c>
      <c r="L13" s="17" t="s">
        <v>321</v>
      </c>
      <c r="M13" s="17" t="s">
        <v>322</v>
      </c>
      <c r="N13" s="17" t="s">
        <v>310</v>
      </c>
      <c r="O13" s="13">
        <v>46276</v>
      </c>
      <c r="P13" s="10">
        <f t="shared" si="0"/>
        <v>1</v>
      </c>
      <c r="Q13" s="10">
        <f t="shared" si="1"/>
        <v>25</v>
      </c>
      <c r="R13" s="10">
        <f t="shared" si="2"/>
        <v>25</v>
      </c>
      <c r="S13" s="10" t="str">
        <f t="shared" si="3"/>
        <v>Pass</v>
      </c>
      <c r="T13" s="10">
        <f t="shared" si="4"/>
        <v>25</v>
      </c>
      <c r="U13" s="1"/>
    </row>
    <row r="14" spans="1:21" ht="52.8">
      <c r="A14" s="10" t="s">
        <v>95</v>
      </c>
      <c r="B14" s="10" t="str">
        <f>IF(Vendors!B7="","",Vendors!B7)</f>
        <v>example vendor</v>
      </c>
      <c r="C14" s="10" t="s">
        <v>142</v>
      </c>
      <c r="D14" s="10" t="str">
        <f>'Criteria'!B14</f>
        <v>QMS</v>
      </c>
      <c r="E14" s="11" t="s">
        <v>286</v>
      </c>
      <c r="F14" s="10">
        <f>IF(B14="",0,'Criteria'!I14)</f>
        <v>1</v>
      </c>
      <c r="G14" s="10">
        <f>'Criteria'!F14</f>
        <v>5</v>
      </c>
      <c r="H14" s="10" t="str">
        <f>'Criteria'!G14</f>
        <v>Yes</v>
      </c>
      <c r="I14" s="14">
        <v>5</v>
      </c>
      <c r="J14" s="14" t="s">
        <v>306</v>
      </c>
      <c r="K14" s="14" t="s">
        <v>307</v>
      </c>
      <c r="L14" s="17" t="s">
        <v>323</v>
      </c>
      <c r="M14" s="17" t="s">
        <v>324</v>
      </c>
      <c r="N14" s="17" t="s">
        <v>310</v>
      </c>
      <c r="O14" s="13">
        <v>46276</v>
      </c>
      <c r="P14" s="10">
        <f t="shared" si="0"/>
        <v>1</v>
      </c>
      <c r="Q14" s="10">
        <f t="shared" si="1"/>
        <v>25</v>
      </c>
      <c r="R14" s="10">
        <f t="shared" si="2"/>
        <v>25</v>
      </c>
      <c r="S14" s="10" t="str">
        <f t="shared" si="3"/>
        <v>Pass</v>
      </c>
      <c r="T14" s="10">
        <f t="shared" si="4"/>
        <v>25</v>
      </c>
      <c r="U14" s="1"/>
    </row>
    <row r="15" spans="1:21" ht="26.4">
      <c r="A15" s="10" t="s">
        <v>95</v>
      </c>
      <c r="B15" s="10" t="str">
        <f>IF(Vendors!B7="","",Vendors!B7)</f>
        <v>example vendor</v>
      </c>
      <c r="C15" s="10" t="s">
        <v>145</v>
      </c>
      <c r="D15" s="10" t="str">
        <f>'Criteria'!B15</f>
        <v>QMS</v>
      </c>
      <c r="E15" s="11" t="str">
        <f>'Criteria'!D15</f>
        <v>Supplier control</v>
      </c>
      <c r="F15" s="10">
        <f>IF(B15="",0,'Criteria'!I15)</f>
        <v>1</v>
      </c>
      <c r="G15" s="10">
        <f>'Criteria'!F15</f>
        <v>4</v>
      </c>
      <c r="H15" s="10" t="str">
        <f>'Criteria'!G15</f>
        <v>Yes</v>
      </c>
      <c r="I15" s="14">
        <v>4</v>
      </c>
      <c r="J15" s="14" t="s">
        <v>306</v>
      </c>
      <c r="K15" s="14" t="s">
        <v>307</v>
      </c>
      <c r="L15" s="17" t="s">
        <v>325</v>
      </c>
      <c r="M15" s="17" t="s">
        <v>326</v>
      </c>
      <c r="N15" s="17" t="s">
        <v>310</v>
      </c>
      <c r="O15" s="13">
        <v>46276</v>
      </c>
      <c r="P15" s="10">
        <f t="shared" si="0"/>
        <v>1</v>
      </c>
      <c r="Q15" s="10">
        <f t="shared" si="1"/>
        <v>16</v>
      </c>
      <c r="R15" s="10">
        <f t="shared" si="2"/>
        <v>20</v>
      </c>
      <c r="S15" s="10" t="str">
        <f t="shared" si="3"/>
        <v>Pass</v>
      </c>
      <c r="T15" s="10">
        <f t="shared" si="4"/>
        <v>20</v>
      </c>
      <c r="U15" s="1"/>
    </row>
    <row r="16" spans="1:21" ht="26.4">
      <c r="A16" s="10" t="s">
        <v>95</v>
      </c>
      <c r="B16" s="10" t="str">
        <f>IF(Vendors!B7="","",Vendors!B7)</f>
        <v>example vendor</v>
      </c>
      <c r="C16" s="10" t="s">
        <v>148</v>
      </c>
      <c r="D16" s="10" t="str">
        <f>'Criteria'!B16</f>
        <v>QMS</v>
      </c>
      <c r="E16" s="11" t="str">
        <f>'Criteria'!D16</f>
        <v>Training and competence</v>
      </c>
      <c r="F16" s="10">
        <f>IF(B16="",0,'Criteria'!I16)</f>
        <v>1</v>
      </c>
      <c r="G16" s="10">
        <f>'Criteria'!F16</f>
        <v>4</v>
      </c>
      <c r="H16" s="10" t="str">
        <f>'Criteria'!G16</f>
        <v>No</v>
      </c>
      <c r="I16" s="14">
        <v>4</v>
      </c>
      <c r="J16" s="14" t="s">
        <v>306</v>
      </c>
      <c r="K16" s="14" t="s">
        <v>307</v>
      </c>
      <c r="L16" s="17" t="s">
        <v>327</v>
      </c>
      <c r="M16" s="17" t="s">
        <v>328</v>
      </c>
      <c r="N16" s="17" t="s">
        <v>310</v>
      </c>
      <c r="O16" s="13">
        <v>46276</v>
      </c>
      <c r="P16" s="10">
        <f t="shared" si="0"/>
        <v>1</v>
      </c>
      <c r="Q16" s="10">
        <f t="shared" si="1"/>
        <v>16</v>
      </c>
      <c r="R16" s="10">
        <f t="shared" si="2"/>
        <v>20</v>
      </c>
      <c r="S16" s="10" t="str">
        <f t="shared" si="3"/>
        <v>Not applicable</v>
      </c>
      <c r="T16" s="10">
        <f t="shared" si="4"/>
        <v>20</v>
      </c>
      <c r="U16" s="1"/>
    </row>
    <row r="17" spans="1:21" ht="26.4">
      <c r="A17" s="10" t="s">
        <v>95</v>
      </c>
      <c r="B17" s="10" t="str">
        <f>IF(Vendors!B7="","",Vendors!B7)</f>
        <v>example vendor</v>
      </c>
      <c r="C17" s="10" t="s">
        <v>151</v>
      </c>
      <c r="D17" s="10" t="str">
        <f>'Criteria'!B17</f>
        <v>QMS</v>
      </c>
      <c r="E17" s="11" t="str">
        <f>'Criteria'!D17</f>
        <v>Complaints and post-market processes</v>
      </c>
      <c r="F17" s="10">
        <f>IF(B17="",0,'Criteria'!I17)</f>
        <v>1</v>
      </c>
      <c r="G17" s="10">
        <f>'Criteria'!F17</f>
        <v>4</v>
      </c>
      <c r="H17" s="10" t="str">
        <f>'Criteria'!G17</f>
        <v>No</v>
      </c>
      <c r="I17" s="14">
        <v>4</v>
      </c>
      <c r="J17" s="14" t="s">
        <v>306</v>
      </c>
      <c r="K17" s="14" t="s">
        <v>307</v>
      </c>
      <c r="L17" s="17" t="s">
        <v>329</v>
      </c>
      <c r="M17" s="17" t="s">
        <v>330</v>
      </c>
      <c r="N17" s="17" t="s">
        <v>310</v>
      </c>
      <c r="O17" s="13">
        <v>46276</v>
      </c>
      <c r="P17" s="10">
        <f t="shared" si="0"/>
        <v>1</v>
      </c>
      <c r="Q17" s="10">
        <f t="shared" si="1"/>
        <v>16</v>
      </c>
      <c r="R17" s="10">
        <f t="shared" si="2"/>
        <v>20</v>
      </c>
      <c r="S17" s="10" t="str">
        <f t="shared" si="3"/>
        <v>Not applicable</v>
      </c>
      <c r="T17" s="10">
        <f t="shared" si="4"/>
        <v>20</v>
      </c>
      <c r="U17" s="1"/>
    </row>
    <row r="18" spans="1:21" ht="26.4">
      <c r="A18" s="10" t="s">
        <v>95</v>
      </c>
      <c r="B18" s="10" t="str">
        <f>IF(Vendors!B7="","",Vendors!B7)</f>
        <v>example vendor</v>
      </c>
      <c r="C18" s="10" t="s">
        <v>154</v>
      </c>
      <c r="D18" s="10" t="str">
        <f>'Criteria'!B18</f>
        <v>QMS</v>
      </c>
      <c r="E18" s="11" t="str">
        <f>'Criteria'!D18</f>
        <v>Audits and management review</v>
      </c>
      <c r="F18" s="10">
        <f>IF(B18="",0,'Criteria'!I18)</f>
        <v>1</v>
      </c>
      <c r="G18" s="10">
        <f>'Criteria'!F18</f>
        <v>3</v>
      </c>
      <c r="H18" s="10" t="str">
        <f>'Criteria'!G18</f>
        <v>No</v>
      </c>
      <c r="I18" s="14">
        <v>3</v>
      </c>
      <c r="J18" s="14" t="s">
        <v>306</v>
      </c>
      <c r="K18" s="14" t="s">
        <v>307</v>
      </c>
      <c r="L18" s="17" t="s">
        <v>331</v>
      </c>
      <c r="M18" s="17" t="s">
        <v>332</v>
      </c>
      <c r="N18" s="17" t="s">
        <v>310</v>
      </c>
      <c r="O18" s="13">
        <v>46276</v>
      </c>
      <c r="P18" s="10">
        <f t="shared" si="0"/>
        <v>1</v>
      </c>
      <c r="Q18" s="10">
        <f t="shared" si="1"/>
        <v>9</v>
      </c>
      <c r="R18" s="10">
        <f t="shared" si="2"/>
        <v>15</v>
      </c>
      <c r="S18" s="10" t="str">
        <f t="shared" si="3"/>
        <v>Not applicable</v>
      </c>
      <c r="T18" s="10">
        <f t="shared" si="4"/>
        <v>15</v>
      </c>
      <c r="U18" s="1"/>
    </row>
    <row r="19" spans="1:21" ht="26.4">
      <c r="A19" s="10" t="s">
        <v>95</v>
      </c>
      <c r="B19" s="10" t="str">
        <f>IF(Vendors!B7="","",Vendors!B7)</f>
        <v>example vendor</v>
      </c>
      <c r="C19" s="10" t="s">
        <v>157</v>
      </c>
      <c r="D19" s="10" t="str">
        <f>'Criteria'!B19</f>
        <v>QMS</v>
      </c>
      <c r="E19" s="11" t="str">
        <f>'Criteria'!D19</f>
        <v>Quality risk and change linkage</v>
      </c>
      <c r="F19" s="10">
        <f>IF(B19="",0,'Criteria'!I19)</f>
        <v>1</v>
      </c>
      <c r="G19" s="10">
        <f>'Criteria'!F19</f>
        <v>4</v>
      </c>
      <c r="H19" s="10" t="str">
        <f>'Criteria'!G19</f>
        <v>No</v>
      </c>
      <c r="I19" s="14">
        <v>4</v>
      </c>
      <c r="J19" s="14" t="s">
        <v>306</v>
      </c>
      <c r="K19" s="14" t="s">
        <v>307</v>
      </c>
      <c r="L19" s="17" t="s">
        <v>333</v>
      </c>
      <c r="M19" s="17" t="s">
        <v>334</v>
      </c>
      <c r="N19" s="17" t="s">
        <v>310</v>
      </c>
      <c r="O19" s="13">
        <v>46276</v>
      </c>
      <c r="P19" s="10">
        <f t="shared" si="0"/>
        <v>1</v>
      </c>
      <c r="Q19" s="10">
        <f t="shared" si="1"/>
        <v>16</v>
      </c>
      <c r="R19" s="10">
        <f t="shared" si="2"/>
        <v>20</v>
      </c>
      <c r="S19" s="10" t="str">
        <f t="shared" si="3"/>
        <v>Not applicable</v>
      </c>
      <c r="T19" s="10">
        <f t="shared" si="4"/>
        <v>20</v>
      </c>
      <c r="U19" s="1"/>
    </row>
    <row r="20" spans="1:21" ht="26.4">
      <c r="A20" s="10" t="s">
        <v>95</v>
      </c>
      <c r="B20" s="10" t="str">
        <f>IF(Vendors!B7="","",Vendors!B7)</f>
        <v>example vendor</v>
      </c>
      <c r="C20" s="10" t="s">
        <v>160</v>
      </c>
      <c r="D20" s="10" t="str">
        <f>'Criteria'!B20</f>
        <v>PLM</v>
      </c>
      <c r="E20" s="11" t="str">
        <f>'Criteria'!D20</f>
        <v>Version and revision control</v>
      </c>
      <c r="F20" s="10">
        <f>IF(B20="",0,'Criteria'!I20)</f>
        <v>1</v>
      </c>
      <c r="G20" s="10">
        <f>'Criteria'!F20</f>
        <v>5</v>
      </c>
      <c r="H20" s="10" t="str">
        <f>'Criteria'!G20</f>
        <v>Yes</v>
      </c>
      <c r="I20" s="14">
        <v>5</v>
      </c>
      <c r="J20" s="14" t="s">
        <v>306</v>
      </c>
      <c r="K20" s="14" t="s">
        <v>307</v>
      </c>
      <c r="L20" s="17" t="s">
        <v>335</v>
      </c>
      <c r="M20" s="17" t="s">
        <v>336</v>
      </c>
      <c r="N20" s="17" t="s">
        <v>337</v>
      </c>
      <c r="O20" s="13">
        <v>46276</v>
      </c>
      <c r="P20" s="10">
        <f t="shared" si="0"/>
        <v>1</v>
      </c>
      <c r="Q20" s="10">
        <f t="shared" si="1"/>
        <v>25</v>
      </c>
      <c r="R20" s="10">
        <f t="shared" si="2"/>
        <v>25</v>
      </c>
      <c r="S20" s="10" t="str">
        <f t="shared" si="3"/>
        <v>Pass</v>
      </c>
      <c r="T20" s="10">
        <f t="shared" si="4"/>
        <v>25</v>
      </c>
      <c r="U20" s="1"/>
    </row>
    <row r="21" spans="1:21" ht="26.4">
      <c r="A21" s="10" t="s">
        <v>95</v>
      </c>
      <c r="B21" s="10" t="str">
        <f>IF(Vendors!B7="","",Vendors!B7)</f>
        <v>example vendor</v>
      </c>
      <c r="C21" s="10" t="s">
        <v>164</v>
      </c>
      <c r="D21" s="10" t="str">
        <f>'Criteria'!B21</f>
        <v>PLM</v>
      </c>
      <c r="E21" s="11" t="str">
        <f>'Criteria'!D21</f>
        <v>Redline and comparison</v>
      </c>
      <c r="F21" s="10">
        <f>IF(B21="",0,'Criteria'!I21)</f>
        <v>1</v>
      </c>
      <c r="G21" s="10">
        <f>'Criteria'!F21</f>
        <v>4</v>
      </c>
      <c r="H21" s="10" t="str">
        <f>'Criteria'!G21</f>
        <v>No</v>
      </c>
      <c r="I21" s="14">
        <v>4</v>
      </c>
      <c r="J21" s="14" t="s">
        <v>306</v>
      </c>
      <c r="K21" s="14" t="s">
        <v>307</v>
      </c>
      <c r="L21" s="17" t="s">
        <v>338</v>
      </c>
      <c r="M21" s="17" t="s">
        <v>339</v>
      </c>
      <c r="N21" s="17" t="s">
        <v>337</v>
      </c>
      <c r="O21" s="13">
        <v>46276</v>
      </c>
      <c r="P21" s="10">
        <f t="shared" si="0"/>
        <v>1</v>
      </c>
      <c r="Q21" s="10">
        <f t="shared" si="1"/>
        <v>16</v>
      </c>
      <c r="R21" s="10">
        <f t="shared" si="2"/>
        <v>20</v>
      </c>
      <c r="S21" s="10" t="str">
        <f t="shared" si="3"/>
        <v>Not applicable</v>
      </c>
      <c r="T21" s="10">
        <f t="shared" si="4"/>
        <v>20</v>
      </c>
      <c r="U21" s="1"/>
    </row>
    <row r="22" spans="1:21" ht="26.4">
      <c r="A22" s="10" t="s">
        <v>95</v>
      </c>
      <c r="B22" s="10" t="str">
        <f>IF(Vendors!B7="","",Vendors!B7)</f>
        <v>example vendor</v>
      </c>
      <c r="C22" s="10" t="s">
        <v>167</v>
      </c>
      <c r="D22" s="10" t="str">
        <f>'Criteria'!B22</f>
        <v>PLM</v>
      </c>
      <c r="E22" s="11" t="str">
        <f>'Criteria'!D22</f>
        <v>Configurable lifecycle phases</v>
      </c>
      <c r="F22" s="10">
        <f>IF(B22="",0,'Criteria'!I22)</f>
        <v>1</v>
      </c>
      <c r="G22" s="10">
        <f>'Criteria'!F22</f>
        <v>5</v>
      </c>
      <c r="H22" s="10" t="str">
        <f>'Criteria'!G22</f>
        <v>Yes</v>
      </c>
      <c r="I22" s="14">
        <v>4</v>
      </c>
      <c r="J22" s="14" t="s">
        <v>306</v>
      </c>
      <c r="K22" s="14" t="s">
        <v>307</v>
      </c>
      <c r="L22" s="17" t="s">
        <v>340</v>
      </c>
      <c r="M22" s="17" t="s">
        <v>341</v>
      </c>
      <c r="N22" s="17" t="s">
        <v>337</v>
      </c>
      <c r="O22" s="13">
        <v>46276</v>
      </c>
      <c r="P22" s="10">
        <f t="shared" si="0"/>
        <v>1</v>
      </c>
      <c r="Q22" s="10">
        <f t="shared" si="1"/>
        <v>20</v>
      </c>
      <c r="R22" s="10">
        <f t="shared" si="2"/>
        <v>25</v>
      </c>
      <c r="S22" s="10" t="str">
        <f t="shared" si="3"/>
        <v>Pass</v>
      </c>
      <c r="T22" s="10">
        <f t="shared" si="4"/>
        <v>25</v>
      </c>
      <c r="U22" s="1"/>
    </row>
    <row r="23" spans="1:21" ht="26.4">
      <c r="A23" s="10" t="s">
        <v>95</v>
      </c>
      <c r="B23" s="10" t="str">
        <f>IF(Vendors!B7="","",Vendors!B7)</f>
        <v>example vendor</v>
      </c>
      <c r="C23" s="10" t="s">
        <v>170</v>
      </c>
      <c r="D23" s="10" t="str">
        <f>'Criteria'!B23</f>
        <v>PLM</v>
      </c>
      <c r="E23" s="11" t="str">
        <f>'Criteria'!D23</f>
        <v>Engineering change control</v>
      </c>
      <c r="F23" s="10">
        <f>IF(B23="",0,'Criteria'!I23)</f>
        <v>1</v>
      </c>
      <c r="G23" s="10">
        <f>'Criteria'!F23</f>
        <v>5</v>
      </c>
      <c r="H23" s="10" t="str">
        <f>'Criteria'!G23</f>
        <v>Yes</v>
      </c>
      <c r="I23" s="14">
        <v>5</v>
      </c>
      <c r="J23" s="14" t="s">
        <v>306</v>
      </c>
      <c r="K23" s="14" t="s">
        <v>307</v>
      </c>
      <c r="L23" s="17" t="s">
        <v>342</v>
      </c>
      <c r="M23" s="17" t="s">
        <v>343</v>
      </c>
      <c r="N23" s="17" t="s">
        <v>337</v>
      </c>
      <c r="O23" s="13">
        <v>46276</v>
      </c>
      <c r="P23" s="10">
        <f t="shared" si="0"/>
        <v>1</v>
      </c>
      <c r="Q23" s="10">
        <f t="shared" si="1"/>
        <v>25</v>
      </c>
      <c r="R23" s="10">
        <f t="shared" si="2"/>
        <v>25</v>
      </c>
      <c r="S23" s="10" t="str">
        <f t="shared" si="3"/>
        <v>Pass</v>
      </c>
      <c r="T23" s="10">
        <f t="shared" si="4"/>
        <v>25</v>
      </c>
      <c r="U23" s="1"/>
    </row>
    <row r="24" spans="1:21" ht="39.6">
      <c r="A24" s="10" t="s">
        <v>95</v>
      </c>
      <c r="B24" s="10" t="str">
        <f>IF(Vendors!B7="","",Vendors!B7)</f>
        <v>example vendor</v>
      </c>
      <c r="C24" s="10" t="s">
        <v>173</v>
      </c>
      <c r="D24" s="10" t="str">
        <f>'Criteria'!B24</f>
        <v>PLM</v>
      </c>
      <c r="E24" s="11" t="str">
        <f>'Criteria'!D24</f>
        <v>BOM and configuration management</v>
      </c>
      <c r="F24" s="10">
        <f>IF(B24="",0,'Criteria'!I24)</f>
        <v>1</v>
      </c>
      <c r="G24" s="10">
        <f>'Criteria'!F24</f>
        <v>4</v>
      </c>
      <c r="H24" s="10" t="str">
        <f>'Criteria'!G24</f>
        <v>No</v>
      </c>
      <c r="I24" s="14">
        <v>4</v>
      </c>
      <c r="J24" s="14" t="s">
        <v>306</v>
      </c>
      <c r="K24" s="14" t="s">
        <v>307</v>
      </c>
      <c r="L24" s="17" t="s">
        <v>344</v>
      </c>
      <c r="M24" s="17" t="s">
        <v>345</v>
      </c>
      <c r="N24" s="17" t="s">
        <v>337</v>
      </c>
      <c r="O24" s="13">
        <v>46276</v>
      </c>
      <c r="P24" s="10">
        <f t="shared" si="0"/>
        <v>1</v>
      </c>
      <c r="Q24" s="10">
        <f t="shared" si="1"/>
        <v>16</v>
      </c>
      <c r="R24" s="10">
        <f t="shared" si="2"/>
        <v>20</v>
      </c>
      <c r="S24" s="10" t="str">
        <f t="shared" si="3"/>
        <v>Not applicable</v>
      </c>
      <c r="T24" s="10">
        <f t="shared" si="4"/>
        <v>20</v>
      </c>
      <c r="U24" s="1"/>
    </row>
    <row r="25" spans="1:21" ht="26.4">
      <c r="A25" s="10" t="s">
        <v>95</v>
      </c>
      <c r="B25" s="10" t="str">
        <f>IF(Vendors!B7="","",Vendors!B7)</f>
        <v>example vendor</v>
      </c>
      <c r="C25" s="10" t="s">
        <v>176</v>
      </c>
      <c r="D25" s="10" t="str">
        <f>'Criteria'!B25</f>
        <v>PLM</v>
      </c>
      <c r="E25" s="11" t="str">
        <f>'Criteria'!D25</f>
        <v>Design evidence and traceability</v>
      </c>
      <c r="F25" s="10">
        <f>IF(B25="",0,'Criteria'!I25)</f>
        <v>1</v>
      </c>
      <c r="G25" s="10">
        <f>'Criteria'!F25</f>
        <v>5</v>
      </c>
      <c r="H25" s="10" t="str">
        <f>'Criteria'!G25</f>
        <v>Yes</v>
      </c>
      <c r="I25" s="14">
        <v>4</v>
      </c>
      <c r="J25" s="14" t="s">
        <v>306</v>
      </c>
      <c r="K25" s="14" t="s">
        <v>307</v>
      </c>
      <c r="L25" s="17" t="s">
        <v>346</v>
      </c>
      <c r="M25" s="17" t="s">
        <v>347</v>
      </c>
      <c r="N25" s="17" t="s">
        <v>337</v>
      </c>
      <c r="O25" s="13">
        <v>46276</v>
      </c>
      <c r="P25" s="10">
        <f t="shared" si="0"/>
        <v>1</v>
      </c>
      <c r="Q25" s="10">
        <f t="shared" si="1"/>
        <v>20</v>
      </c>
      <c r="R25" s="10">
        <f t="shared" si="2"/>
        <v>25</v>
      </c>
      <c r="S25" s="10" t="str">
        <f t="shared" si="3"/>
        <v>Pass</v>
      </c>
      <c r="T25" s="10">
        <f t="shared" si="4"/>
        <v>25</v>
      </c>
      <c r="U25" s="1"/>
    </row>
    <row r="26" spans="1:21" ht="52.8">
      <c r="A26" s="10" t="s">
        <v>95</v>
      </c>
      <c r="B26" s="10" t="str">
        <f>IF(Vendors!B7="","",Vendors!B7)</f>
        <v>example vendor</v>
      </c>
      <c r="C26" s="10" t="s">
        <v>179</v>
      </c>
      <c r="D26" s="10" t="str">
        <f>'Criteria'!B26</f>
        <v>PLM</v>
      </c>
      <c r="E26" s="11" t="str">
        <f>'Criteria'!D26</f>
        <v>CAD software integration</v>
      </c>
      <c r="F26" s="10">
        <f>IF(B26="",0,'Criteria'!I26)</f>
        <v>1</v>
      </c>
      <c r="G26" s="10">
        <f>'Criteria'!F26</f>
        <v>3</v>
      </c>
      <c r="H26" s="10" t="str">
        <f>'Criteria'!G26</f>
        <v>No</v>
      </c>
      <c r="I26" s="14">
        <v>4</v>
      </c>
      <c r="J26" s="14" t="s">
        <v>306</v>
      </c>
      <c r="K26" s="14" t="s">
        <v>307</v>
      </c>
      <c r="L26" s="17" t="s">
        <v>348</v>
      </c>
      <c r="M26" s="17" t="s">
        <v>349</v>
      </c>
      <c r="N26" s="17" t="s">
        <v>337</v>
      </c>
      <c r="O26" s="13">
        <v>46276</v>
      </c>
      <c r="P26" s="10">
        <f t="shared" si="0"/>
        <v>1</v>
      </c>
      <c r="Q26" s="10">
        <f t="shared" si="1"/>
        <v>12</v>
      </c>
      <c r="R26" s="10">
        <f t="shared" si="2"/>
        <v>15</v>
      </c>
      <c r="S26" s="10" t="str">
        <f t="shared" si="3"/>
        <v>Not applicable</v>
      </c>
      <c r="T26" s="10">
        <f t="shared" si="4"/>
        <v>15</v>
      </c>
      <c r="U26" s="1"/>
    </row>
    <row r="27" spans="1:21" ht="39.6">
      <c r="A27" s="10" t="s">
        <v>95</v>
      </c>
      <c r="B27" s="10" t="str">
        <f>IF(Vendors!B7="","",Vendors!B7)</f>
        <v>example vendor</v>
      </c>
      <c r="C27" s="10" t="s">
        <v>180</v>
      </c>
      <c r="D27" s="10" t="str">
        <f>'Criteria'!B27</f>
        <v>Validation &amp; usability</v>
      </c>
      <c r="E27" s="11" t="str">
        <f>'Criteria'!D27</f>
        <v>Software assurance / validation support</v>
      </c>
      <c r="F27" s="10">
        <f>IF(B27="",0,'Criteria'!I27)</f>
        <v>1</v>
      </c>
      <c r="G27" s="10">
        <f>'Criteria'!F27</f>
        <v>5</v>
      </c>
      <c r="H27" s="10" t="str">
        <f>'Criteria'!G27</f>
        <v>Yes</v>
      </c>
      <c r="I27" s="14">
        <v>4</v>
      </c>
      <c r="J27" s="14" t="s">
        <v>306</v>
      </c>
      <c r="K27" s="14" t="s">
        <v>307</v>
      </c>
      <c r="L27" s="17" t="s">
        <v>350</v>
      </c>
      <c r="M27" s="17" t="s">
        <v>351</v>
      </c>
      <c r="N27" s="17" t="s">
        <v>310</v>
      </c>
      <c r="O27" s="13">
        <v>46276</v>
      </c>
      <c r="P27" s="10">
        <f t="shared" si="0"/>
        <v>1</v>
      </c>
      <c r="Q27" s="10">
        <f t="shared" si="1"/>
        <v>20</v>
      </c>
      <c r="R27" s="10">
        <f t="shared" si="2"/>
        <v>25</v>
      </c>
      <c r="S27" s="10" t="str">
        <f t="shared" si="3"/>
        <v>Pass</v>
      </c>
      <c r="T27" s="10">
        <f t="shared" si="4"/>
        <v>25</v>
      </c>
      <c r="U27" s="1"/>
    </row>
    <row r="28" spans="1:21" ht="26.4">
      <c r="A28" s="10" t="s">
        <v>95</v>
      </c>
      <c r="B28" s="10" t="str">
        <f>IF(Vendors!B7="","",Vendors!B7)</f>
        <v>example vendor</v>
      </c>
      <c r="C28" s="10" t="s">
        <v>184</v>
      </c>
      <c r="D28" s="10" t="str">
        <f>'Criteria'!B28</f>
        <v>Validation &amp; usability</v>
      </c>
      <c r="E28" s="11" t="str">
        <f>'Criteria'!D28</f>
        <v>Audit trail and signatures</v>
      </c>
      <c r="F28" s="10">
        <f>IF(B28="",0,'Criteria'!I28)</f>
        <v>1</v>
      </c>
      <c r="G28" s="10">
        <f>'Criteria'!F28</f>
        <v>5</v>
      </c>
      <c r="H28" s="10" t="str">
        <f>'Criteria'!G28</f>
        <v>Yes</v>
      </c>
      <c r="I28" s="14">
        <v>5</v>
      </c>
      <c r="J28" s="14" t="s">
        <v>306</v>
      </c>
      <c r="K28" s="14" t="s">
        <v>307</v>
      </c>
      <c r="L28" s="17" t="s">
        <v>352</v>
      </c>
      <c r="M28" s="17" t="s">
        <v>353</v>
      </c>
      <c r="N28" s="17" t="s">
        <v>310</v>
      </c>
      <c r="O28" s="13">
        <v>46276</v>
      </c>
      <c r="P28" s="10">
        <f t="shared" si="0"/>
        <v>1</v>
      </c>
      <c r="Q28" s="10">
        <f t="shared" si="1"/>
        <v>25</v>
      </c>
      <c r="R28" s="10">
        <f t="shared" si="2"/>
        <v>25</v>
      </c>
      <c r="S28" s="10" t="str">
        <f t="shared" si="3"/>
        <v>Pass</v>
      </c>
      <c r="T28" s="10">
        <f t="shared" si="4"/>
        <v>25</v>
      </c>
      <c r="U28" s="1"/>
    </row>
    <row r="29" spans="1:21" ht="39.6">
      <c r="A29" s="10" t="s">
        <v>95</v>
      </c>
      <c r="B29" s="10" t="str">
        <f>IF(Vendors!B7="","",Vendors!B7)</f>
        <v>example vendor</v>
      </c>
      <c r="C29" s="10" t="s">
        <v>187</v>
      </c>
      <c r="D29" s="10" t="str">
        <f>'Criteria'!B29</f>
        <v>Validation &amp; usability</v>
      </c>
      <c r="E29" s="11" t="str">
        <f>'Criteria'!D29</f>
        <v>User interface and task usability</v>
      </c>
      <c r="F29" s="10">
        <f>IF(B29="",0,'Criteria'!I29)</f>
        <v>1</v>
      </c>
      <c r="G29" s="10">
        <f>'Criteria'!F29</f>
        <v>4</v>
      </c>
      <c r="H29" s="10" t="str">
        <f>'Criteria'!G29</f>
        <v>No</v>
      </c>
      <c r="I29" s="14">
        <v>3</v>
      </c>
      <c r="J29" s="14" t="s">
        <v>306</v>
      </c>
      <c r="K29" s="14" t="s">
        <v>307</v>
      </c>
      <c r="L29" s="17" t="s">
        <v>354</v>
      </c>
      <c r="M29" s="17" t="s">
        <v>355</v>
      </c>
      <c r="N29" s="17" t="s">
        <v>310</v>
      </c>
      <c r="O29" s="13">
        <v>46276</v>
      </c>
      <c r="P29" s="10">
        <f t="shared" si="0"/>
        <v>1</v>
      </c>
      <c r="Q29" s="10">
        <f t="shared" si="1"/>
        <v>12</v>
      </c>
      <c r="R29" s="10">
        <f t="shared" si="2"/>
        <v>20</v>
      </c>
      <c r="S29" s="10" t="str">
        <f t="shared" si="3"/>
        <v>Not applicable</v>
      </c>
      <c r="T29" s="10">
        <f t="shared" si="4"/>
        <v>20</v>
      </c>
      <c r="U29" s="1"/>
    </row>
    <row r="30" spans="1:21" ht="26.4">
      <c r="A30" s="10" t="s">
        <v>95</v>
      </c>
      <c r="B30" s="10" t="str">
        <f>IF(Vendors!B7="","",Vendors!B7)</f>
        <v>example vendor</v>
      </c>
      <c r="C30" s="10" t="s">
        <v>190</v>
      </c>
      <c r="D30" s="10" t="str">
        <f>'Criteria'!B30</f>
        <v>Validation &amp; usability</v>
      </c>
      <c r="E30" s="11" t="str">
        <f>'Criteria'!D30</f>
        <v>Configuration and upgrades</v>
      </c>
      <c r="F30" s="10">
        <f>IF(B30="",0,'Criteria'!I30)</f>
        <v>1</v>
      </c>
      <c r="G30" s="10">
        <f>'Criteria'!F30</f>
        <v>4</v>
      </c>
      <c r="H30" s="10" t="str">
        <f>'Criteria'!G30</f>
        <v>No</v>
      </c>
      <c r="I30" s="14">
        <v>4</v>
      </c>
      <c r="J30" s="14" t="s">
        <v>306</v>
      </c>
      <c r="K30" s="14" t="s">
        <v>307</v>
      </c>
      <c r="L30" s="17" t="s">
        <v>356</v>
      </c>
      <c r="M30" s="17" t="s">
        <v>357</v>
      </c>
      <c r="N30" s="17" t="s">
        <v>310</v>
      </c>
      <c r="O30" s="13">
        <v>46276</v>
      </c>
      <c r="P30" s="10">
        <f t="shared" si="0"/>
        <v>1</v>
      </c>
      <c r="Q30" s="10">
        <f t="shared" si="1"/>
        <v>16</v>
      </c>
      <c r="R30" s="10">
        <f t="shared" si="2"/>
        <v>20</v>
      </c>
      <c r="S30" s="10" t="str">
        <f t="shared" si="3"/>
        <v>Not applicable</v>
      </c>
      <c r="T30" s="10">
        <f t="shared" si="4"/>
        <v>20</v>
      </c>
      <c r="U30" s="1"/>
    </row>
    <row r="31" spans="1:21" ht="26.4">
      <c r="A31" s="10" t="s">
        <v>95</v>
      </c>
      <c r="B31" s="10" t="str">
        <f>IF(Vendors!B7="","",Vendors!B7)</f>
        <v>example vendor</v>
      </c>
      <c r="C31" s="10" t="s">
        <v>193</v>
      </c>
      <c r="D31" s="10" t="str">
        <f>'Criteria'!B31</f>
        <v>Validation &amp; usability</v>
      </c>
      <c r="E31" s="11" t="str">
        <f>'Criteria'!D31</f>
        <v>Data migration and exit</v>
      </c>
      <c r="F31" s="10">
        <f>IF(B31="",0,'Criteria'!I31)</f>
        <v>1</v>
      </c>
      <c r="G31" s="10">
        <f>'Criteria'!F31</f>
        <v>4</v>
      </c>
      <c r="H31" s="10" t="str">
        <f>'Criteria'!G31</f>
        <v>Yes</v>
      </c>
      <c r="I31" s="14">
        <v>4</v>
      </c>
      <c r="J31" s="14" t="s">
        <v>306</v>
      </c>
      <c r="K31" s="14" t="s">
        <v>307</v>
      </c>
      <c r="L31" s="17" t="s">
        <v>358</v>
      </c>
      <c r="M31" s="17" t="s">
        <v>359</v>
      </c>
      <c r="N31" s="17" t="s">
        <v>310</v>
      </c>
      <c r="O31" s="13">
        <v>46276</v>
      </c>
      <c r="P31" s="10">
        <f t="shared" si="0"/>
        <v>1</v>
      </c>
      <c r="Q31" s="10">
        <f t="shared" si="1"/>
        <v>16</v>
      </c>
      <c r="R31" s="10">
        <f t="shared" si="2"/>
        <v>20</v>
      </c>
      <c r="S31" s="10" t="str">
        <f t="shared" si="3"/>
        <v>Pass</v>
      </c>
      <c r="T31" s="10">
        <f t="shared" si="4"/>
        <v>20</v>
      </c>
      <c r="U31" s="1"/>
    </row>
    <row r="32" spans="1:21" ht="39.6">
      <c r="A32" s="10" t="s">
        <v>95</v>
      </c>
      <c r="B32" s="10" t="str">
        <f>IF(Vendors!B7="","",Vendors!B7)</f>
        <v>example vendor</v>
      </c>
      <c r="C32" s="10" t="s">
        <v>196</v>
      </c>
      <c r="D32" s="10" t="str">
        <f>'Criteria'!B32</f>
        <v>Onboarding &amp; support</v>
      </c>
      <c r="E32" s="11" t="str">
        <f>'Criteria'!D32</f>
        <v>Implementation and onboarding</v>
      </c>
      <c r="F32" s="10">
        <f>IF(B32="",0,'Criteria'!I32)</f>
        <v>1</v>
      </c>
      <c r="G32" s="10">
        <f>'Criteria'!F32</f>
        <v>4</v>
      </c>
      <c r="H32" s="10" t="str">
        <f>'Criteria'!G32</f>
        <v>No</v>
      </c>
      <c r="I32" s="14">
        <v>4</v>
      </c>
      <c r="J32" s="14" t="s">
        <v>306</v>
      </c>
      <c r="K32" s="14" t="s">
        <v>307</v>
      </c>
      <c r="L32" s="17" t="s">
        <v>360</v>
      </c>
      <c r="M32" s="17" t="s">
        <v>361</v>
      </c>
      <c r="N32" s="17" t="s">
        <v>310</v>
      </c>
      <c r="O32" s="13">
        <v>46276</v>
      </c>
      <c r="P32" s="10">
        <f t="shared" si="0"/>
        <v>1</v>
      </c>
      <c r="Q32" s="10">
        <f t="shared" si="1"/>
        <v>16</v>
      </c>
      <c r="R32" s="10">
        <f t="shared" si="2"/>
        <v>20</v>
      </c>
      <c r="S32" s="10" t="str">
        <f t="shared" si="3"/>
        <v>Not applicable</v>
      </c>
      <c r="T32" s="10">
        <f t="shared" si="4"/>
        <v>20</v>
      </c>
      <c r="U32" s="1"/>
    </row>
    <row r="33" spans="1:21" ht="39.6">
      <c r="A33" s="10" t="s">
        <v>95</v>
      </c>
      <c r="B33" s="10" t="str">
        <f>IF(Vendors!B7="","",Vendors!B7)</f>
        <v>example vendor</v>
      </c>
      <c r="C33" s="10" t="s">
        <v>199</v>
      </c>
      <c r="D33" s="10" t="str">
        <f>'Criteria'!B33</f>
        <v>Onboarding &amp; support</v>
      </c>
      <c r="E33" s="11" t="str">
        <f>'Criteria'!D33</f>
        <v>Training offering</v>
      </c>
      <c r="F33" s="10">
        <f>IF(B33="",0,'Criteria'!I33)</f>
        <v>1</v>
      </c>
      <c r="G33" s="10">
        <f>'Criteria'!F33</f>
        <v>3</v>
      </c>
      <c r="H33" s="10" t="str">
        <f>'Criteria'!G33</f>
        <v>No</v>
      </c>
      <c r="I33" s="14">
        <v>4</v>
      </c>
      <c r="J33" s="14" t="s">
        <v>306</v>
      </c>
      <c r="K33" s="14" t="s">
        <v>307</v>
      </c>
      <c r="L33" s="17" t="s">
        <v>362</v>
      </c>
      <c r="M33" s="17" t="s">
        <v>363</v>
      </c>
      <c r="N33" s="17" t="s">
        <v>310</v>
      </c>
      <c r="O33" s="13">
        <v>46276</v>
      </c>
      <c r="P33" s="10">
        <f t="shared" si="0"/>
        <v>1</v>
      </c>
      <c r="Q33" s="10">
        <f t="shared" si="1"/>
        <v>12</v>
      </c>
      <c r="R33" s="10">
        <f t="shared" si="2"/>
        <v>15</v>
      </c>
      <c r="S33" s="10" t="str">
        <f t="shared" si="3"/>
        <v>Not applicable</v>
      </c>
      <c r="T33" s="10">
        <f t="shared" si="4"/>
        <v>15</v>
      </c>
      <c r="U33" s="1"/>
    </row>
    <row r="34" spans="1:21" ht="26.4">
      <c r="A34" s="10" t="s">
        <v>95</v>
      </c>
      <c r="B34" s="10" t="str">
        <f>IF(Vendors!B7="","",Vendors!B7)</f>
        <v>example vendor</v>
      </c>
      <c r="C34" s="10" t="s">
        <v>202</v>
      </c>
      <c r="D34" s="10" t="str">
        <f>'Criteria'!B34</f>
        <v>Onboarding &amp; support</v>
      </c>
      <c r="E34" s="11" t="str">
        <f>'Criteria'!D34</f>
        <v>Sandbox access</v>
      </c>
      <c r="F34" s="10">
        <f>IF(B34="",0,'Criteria'!I34)</f>
        <v>1</v>
      </c>
      <c r="G34" s="10">
        <f>'Criteria'!F34</f>
        <v>4</v>
      </c>
      <c r="H34" s="10" t="str">
        <f>'Criteria'!G34</f>
        <v>Yes</v>
      </c>
      <c r="I34" s="14">
        <v>5</v>
      </c>
      <c r="J34" s="14" t="s">
        <v>306</v>
      </c>
      <c r="K34" s="14" t="s">
        <v>307</v>
      </c>
      <c r="L34" s="17" t="s">
        <v>364</v>
      </c>
      <c r="M34" s="17" t="s">
        <v>365</v>
      </c>
      <c r="N34" s="17" t="s">
        <v>310</v>
      </c>
      <c r="O34" s="13">
        <v>46276</v>
      </c>
      <c r="P34" s="10">
        <f t="shared" si="0"/>
        <v>1</v>
      </c>
      <c r="Q34" s="10">
        <f t="shared" si="1"/>
        <v>20</v>
      </c>
      <c r="R34" s="10">
        <f t="shared" si="2"/>
        <v>20</v>
      </c>
      <c r="S34" s="10" t="str">
        <f t="shared" si="3"/>
        <v>Pass</v>
      </c>
      <c r="T34" s="10">
        <f t="shared" si="4"/>
        <v>20</v>
      </c>
      <c r="U34" s="1"/>
    </row>
    <row r="35" spans="1:21" ht="26.4">
      <c r="A35" s="10" t="s">
        <v>95</v>
      </c>
      <c r="B35" s="10" t="str">
        <f>IF(Vendors!B7="","",Vendors!B7)</f>
        <v>example vendor</v>
      </c>
      <c r="C35" s="10" t="s">
        <v>205</v>
      </c>
      <c r="D35" s="10" t="str">
        <f>'Criteria'!B35</f>
        <v>Onboarding &amp; support</v>
      </c>
      <c r="E35" s="11" t="str">
        <f>'Criteria'!D35</f>
        <v>Support and escalation</v>
      </c>
      <c r="F35" s="10">
        <f>IF(B35="",0,'Criteria'!I35)</f>
        <v>1</v>
      </c>
      <c r="G35" s="10">
        <f>'Criteria'!F35</f>
        <v>4</v>
      </c>
      <c r="H35" s="10" t="str">
        <f>'Criteria'!G35</f>
        <v>No</v>
      </c>
      <c r="I35" s="14">
        <v>4</v>
      </c>
      <c r="J35" s="14" t="s">
        <v>306</v>
      </c>
      <c r="K35" s="14" t="s">
        <v>307</v>
      </c>
      <c r="L35" s="17" t="s">
        <v>366</v>
      </c>
      <c r="M35" s="17" t="s">
        <v>367</v>
      </c>
      <c r="N35" s="17" t="s">
        <v>310</v>
      </c>
      <c r="O35" s="13">
        <v>46276</v>
      </c>
      <c r="P35" s="10">
        <f t="shared" si="0"/>
        <v>1</v>
      </c>
      <c r="Q35" s="10">
        <f t="shared" si="1"/>
        <v>16</v>
      </c>
      <c r="R35" s="10">
        <f t="shared" si="2"/>
        <v>20</v>
      </c>
      <c r="S35" s="10" t="str">
        <f t="shared" si="3"/>
        <v>Not applicable</v>
      </c>
      <c r="T35" s="10">
        <f t="shared" si="4"/>
        <v>20</v>
      </c>
      <c r="U35" s="1"/>
    </row>
    <row r="36" spans="1:21" ht="39.6">
      <c r="A36" s="10" t="s">
        <v>95</v>
      </c>
      <c r="B36" s="10" t="str">
        <f>IF(Vendors!B7="","",Vendors!B7)</f>
        <v>example vendor</v>
      </c>
      <c r="C36" s="10" t="s">
        <v>208</v>
      </c>
      <c r="D36" s="10" t="str">
        <f>'Criteria'!B36</f>
        <v>Vendor reliability</v>
      </c>
      <c r="E36" s="11" t="str">
        <f>'Criteria'!D36</f>
        <v>Medtech reference customers</v>
      </c>
      <c r="F36" s="10">
        <f>IF(B36="",0,'Criteria'!I36)</f>
        <v>1</v>
      </c>
      <c r="G36" s="10">
        <f>'Criteria'!F36</f>
        <v>5</v>
      </c>
      <c r="H36" s="10" t="str">
        <f>'Criteria'!G36</f>
        <v>No</v>
      </c>
      <c r="I36" s="14">
        <v>4</v>
      </c>
      <c r="J36" s="14" t="s">
        <v>306</v>
      </c>
      <c r="K36" s="14" t="s">
        <v>307</v>
      </c>
      <c r="L36" s="17" t="s">
        <v>368</v>
      </c>
      <c r="M36" s="17" t="s">
        <v>369</v>
      </c>
      <c r="N36" s="17" t="s">
        <v>310</v>
      </c>
      <c r="O36" s="13">
        <v>46276</v>
      </c>
      <c r="P36" s="10">
        <f t="shared" si="0"/>
        <v>1</v>
      </c>
      <c r="Q36" s="10">
        <f t="shared" si="1"/>
        <v>20</v>
      </c>
      <c r="R36" s="10">
        <f t="shared" si="2"/>
        <v>25</v>
      </c>
      <c r="S36" s="10" t="str">
        <f t="shared" si="3"/>
        <v>Not applicable</v>
      </c>
      <c r="T36" s="10">
        <f t="shared" si="4"/>
        <v>25</v>
      </c>
      <c r="U36" s="1"/>
    </row>
    <row r="37" spans="1:21" ht="26.4">
      <c r="A37" s="10" t="s">
        <v>95</v>
      </c>
      <c r="B37" s="10" t="str">
        <f>IF(Vendors!B7="","",Vendors!B7)</f>
        <v>example vendor</v>
      </c>
      <c r="C37" s="10" t="s">
        <v>211</v>
      </c>
      <c r="D37" s="10" t="str">
        <f>'Criteria'!B37</f>
        <v>Vendor reliability</v>
      </c>
      <c r="E37" s="11" t="str">
        <f>'Criteria'!D37</f>
        <v>Company maturity and stability</v>
      </c>
      <c r="F37" s="10">
        <f>IF(B37="",0,'Criteria'!I37)</f>
        <v>1</v>
      </c>
      <c r="G37" s="10">
        <f>'Criteria'!F37</f>
        <v>3</v>
      </c>
      <c r="H37" s="10" t="str">
        <f>'Criteria'!G37</f>
        <v>No</v>
      </c>
      <c r="I37" s="14">
        <v>4</v>
      </c>
      <c r="J37" s="14" t="s">
        <v>306</v>
      </c>
      <c r="K37" s="14" t="s">
        <v>307</v>
      </c>
      <c r="L37" s="17" t="s">
        <v>370</v>
      </c>
      <c r="M37" s="17" t="s">
        <v>371</v>
      </c>
      <c r="N37" s="17" t="s">
        <v>310</v>
      </c>
      <c r="O37" s="13">
        <v>46276</v>
      </c>
      <c r="P37" s="10">
        <f t="shared" si="0"/>
        <v>1</v>
      </c>
      <c r="Q37" s="10">
        <f t="shared" si="1"/>
        <v>12</v>
      </c>
      <c r="R37" s="10">
        <f t="shared" si="2"/>
        <v>15</v>
      </c>
      <c r="S37" s="10" t="str">
        <f t="shared" si="3"/>
        <v>Not applicable</v>
      </c>
      <c r="T37" s="10">
        <f t="shared" si="4"/>
        <v>15</v>
      </c>
      <c r="U37" s="1"/>
    </row>
    <row r="38" spans="1:21" ht="39.6">
      <c r="A38" s="10" t="s">
        <v>95</v>
      </c>
      <c r="B38" s="10" t="str">
        <f>IF(Vendors!B7="","",Vendors!B7)</f>
        <v>example vendor</v>
      </c>
      <c r="C38" s="10" t="s">
        <v>214</v>
      </c>
      <c r="D38" s="10" t="str">
        <f>'Criteria'!B38</f>
        <v>Vendor reliability</v>
      </c>
      <c r="E38" s="11" t="str">
        <f>'Criteria'!D38</f>
        <v>Reliability track record</v>
      </c>
      <c r="F38" s="10">
        <f>IF(B38="",0,'Criteria'!I38)</f>
        <v>1</v>
      </c>
      <c r="G38" s="10">
        <f>'Criteria'!F38</f>
        <v>4</v>
      </c>
      <c r="H38" s="10" t="str">
        <f>'Criteria'!G38</f>
        <v>No</v>
      </c>
      <c r="I38" s="14">
        <v>4</v>
      </c>
      <c r="J38" s="14" t="s">
        <v>306</v>
      </c>
      <c r="K38" s="14" t="s">
        <v>307</v>
      </c>
      <c r="L38" s="17" t="s">
        <v>372</v>
      </c>
      <c r="M38" s="17" t="s">
        <v>373</v>
      </c>
      <c r="N38" s="17" t="s">
        <v>310</v>
      </c>
      <c r="O38" s="13">
        <v>46276</v>
      </c>
      <c r="P38" s="10">
        <f t="shared" si="0"/>
        <v>1</v>
      </c>
      <c r="Q38" s="10">
        <f t="shared" si="1"/>
        <v>16</v>
      </c>
      <c r="R38" s="10">
        <f t="shared" si="2"/>
        <v>20</v>
      </c>
      <c r="S38" s="10" t="str">
        <f t="shared" si="3"/>
        <v>Not applicable</v>
      </c>
      <c r="T38" s="10">
        <f t="shared" si="4"/>
        <v>20</v>
      </c>
      <c r="U38" s="1"/>
    </row>
    <row r="39" spans="1:21" ht="39.6">
      <c r="A39" s="10" t="s">
        <v>95</v>
      </c>
      <c r="B39" s="10" t="str">
        <f>IF(Vendors!B7="","",Vendors!B7)</f>
        <v>example vendor</v>
      </c>
      <c r="C39" s="10" t="s">
        <v>217</v>
      </c>
      <c r="D39" s="10" t="str">
        <f>'Criteria'!B39</f>
        <v>Vendor reliability</v>
      </c>
      <c r="E39" s="11" t="str">
        <f>'Criteria'!D39</f>
        <v>Product roadmap and capacity</v>
      </c>
      <c r="F39" s="10">
        <f>IF(B39="",0,'Criteria'!I39)</f>
        <v>1</v>
      </c>
      <c r="G39" s="10">
        <f>'Criteria'!F39</f>
        <v>3</v>
      </c>
      <c r="H39" s="10" t="str">
        <f>'Criteria'!G39</f>
        <v>No</v>
      </c>
      <c r="I39" s="14">
        <v>3</v>
      </c>
      <c r="J39" s="14" t="s">
        <v>306</v>
      </c>
      <c r="K39" s="14" t="s">
        <v>307</v>
      </c>
      <c r="L39" s="17" t="s">
        <v>374</v>
      </c>
      <c r="M39" s="17" t="s">
        <v>375</v>
      </c>
      <c r="N39" s="17" t="s">
        <v>310</v>
      </c>
      <c r="O39" s="13">
        <v>46276</v>
      </c>
      <c r="P39" s="10">
        <f t="shared" si="0"/>
        <v>1</v>
      </c>
      <c r="Q39" s="10">
        <f t="shared" si="1"/>
        <v>9</v>
      </c>
      <c r="R39" s="10">
        <f t="shared" si="2"/>
        <v>15</v>
      </c>
      <c r="S39" s="10" t="str">
        <f t="shared" si="3"/>
        <v>Not applicable</v>
      </c>
      <c r="T39" s="10">
        <f t="shared" si="4"/>
        <v>15</v>
      </c>
      <c r="U39" s="1"/>
    </row>
    <row r="40" spans="1:21" ht="39.6">
      <c r="A40" s="10" t="s">
        <v>95</v>
      </c>
      <c r="B40" s="10" t="str">
        <f>IF(Vendors!B7="","",Vendors!B7)</f>
        <v>example vendor</v>
      </c>
      <c r="C40" s="10" t="s">
        <v>220</v>
      </c>
      <c r="D40" s="10" t="str">
        <f>'Criteria'!B40</f>
        <v>Commercial</v>
      </c>
      <c r="E40" s="11" t="str">
        <f>'Criteria'!D40</f>
        <v>License structure and entitlement</v>
      </c>
      <c r="F40" s="10">
        <f>IF(B40="",0,'Criteria'!I40)</f>
        <v>1</v>
      </c>
      <c r="G40" s="10">
        <f>'Criteria'!F40</f>
        <v>4</v>
      </c>
      <c r="H40" s="10" t="str">
        <f>'Criteria'!G40</f>
        <v>No</v>
      </c>
      <c r="I40" s="14">
        <v>4</v>
      </c>
      <c r="J40" s="14" t="s">
        <v>306</v>
      </c>
      <c r="K40" s="14" t="s">
        <v>307</v>
      </c>
      <c r="L40" s="17" t="s">
        <v>376</v>
      </c>
      <c r="M40" s="17" t="s">
        <v>377</v>
      </c>
      <c r="N40" s="17" t="s">
        <v>310</v>
      </c>
      <c r="O40" s="13">
        <v>46276</v>
      </c>
      <c r="P40" s="10">
        <f t="shared" si="0"/>
        <v>1</v>
      </c>
      <c r="Q40" s="10">
        <f t="shared" si="1"/>
        <v>16</v>
      </c>
      <c r="R40" s="10">
        <f t="shared" si="2"/>
        <v>20</v>
      </c>
      <c r="S40" s="10" t="str">
        <f t="shared" si="3"/>
        <v>Not applicable</v>
      </c>
      <c r="T40" s="10">
        <f t="shared" si="4"/>
        <v>20</v>
      </c>
      <c r="U40" s="1"/>
    </row>
    <row r="41" spans="1:21" ht="39.6">
      <c r="A41" s="10" t="s">
        <v>95</v>
      </c>
      <c r="B41" s="10" t="str">
        <f>IF(Vendors!B7="","",Vendors!B7)</f>
        <v>example vendor</v>
      </c>
      <c r="C41" s="10" t="s">
        <v>222</v>
      </c>
      <c r="D41" s="10" t="str">
        <f>'Criteria'!B41</f>
        <v>Commercial</v>
      </c>
      <c r="E41" s="11" t="str">
        <f>'Criteria'!D41</f>
        <v>Quote and contract transparency</v>
      </c>
      <c r="F41" s="10">
        <f>IF(B41="",0,'Criteria'!I41)</f>
        <v>1</v>
      </c>
      <c r="G41" s="10">
        <f>'Criteria'!F41</f>
        <v>4</v>
      </c>
      <c r="H41" s="10" t="str">
        <f>'Criteria'!G41</f>
        <v>No</v>
      </c>
      <c r="I41" s="14">
        <v>4</v>
      </c>
      <c r="J41" s="14" t="s">
        <v>306</v>
      </c>
      <c r="K41" s="14" t="s">
        <v>307</v>
      </c>
      <c r="L41" s="17" t="s">
        <v>378</v>
      </c>
      <c r="M41" s="17" t="s">
        <v>379</v>
      </c>
      <c r="N41" s="17" t="s">
        <v>310</v>
      </c>
      <c r="O41" s="13">
        <v>46276</v>
      </c>
      <c r="P41" s="10">
        <f t="shared" si="0"/>
        <v>1</v>
      </c>
      <c r="Q41" s="10">
        <f t="shared" si="1"/>
        <v>16</v>
      </c>
      <c r="R41" s="10">
        <f t="shared" si="2"/>
        <v>20</v>
      </c>
      <c r="S41" s="10" t="str">
        <f t="shared" si="3"/>
        <v>Not applicable</v>
      </c>
      <c r="T41" s="10">
        <f t="shared" si="4"/>
        <v>20</v>
      </c>
      <c r="U41" s="1"/>
    </row>
    <row r="42" spans="1:21" ht="39.6">
      <c r="A42" s="10" t="s">
        <v>95</v>
      </c>
      <c r="B42" s="10" t="str">
        <f>IF(Vendors!B7="","",Vendors!B7)</f>
        <v>example vendor</v>
      </c>
      <c r="C42" s="10" t="s">
        <v>225</v>
      </c>
      <c r="D42" s="10" t="str">
        <f>'Criteria'!B42</f>
        <v>Commercial</v>
      </c>
      <c r="E42" s="11" t="str">
        <f>'Criteria'!D42</f>
        <v>Scale and commercial flexibility</v>
      </c>
      <c r="F42" s="10">
        <f>IF(B42="",0,'Criteria'!I42)</f>
        <v>1</v>
      </c>
      <c r="G42" s="10">
        <f>'Criteria'!F42</f>
        <v>3</v>
      </c>
      <c r="H42" s="10" t="str">
        <f>'Criteria'!G42</f>
        <v>No</v>
      </c>
      <c r="I42" s="14">
        <v>3</v>
      </c>
      <c r="J42" s="14" t="s">
        <v>306</v>
      </c>
      <c r="K42" s="14" t="s">
        <v>307</v>
      </c>
      <c r="L42" s="17" t="s">
        <v>380</v>
      </c>
      <c r="M42" s="17" t="s">
        <v>381</v>
      </c>
      <c r="N42" s="17" t="s">
        <v>310</v>
      </c>
      <c r="O42" s="13">
        <v>46276</v>
      </c>
      <c r="P42" s="10">
        <f t="shared" si="0"/>
        <v>1</v>
      </c>
      <c r="Q42" s="10">
        <f t="shared" si="1"/>
        <v>9</v>
      </c>
      <c r="R42" s="10">
        <f t="shared" si="2"/>
        <v>15</v>
      </c>
      <c r="S42" s="10" t="str">
        <f t="shared" si="3"/>
        <v>Not applicable</v>
      </c>
      <c r="T42" s="10">
        <f t="shared" si="4"/>
        <v>15</v>
      </c>
      <c r="U42" s="1"/>
    </row>
    <row r="43" spans="1:21" ht="39.6">
      <c r="A43" s="10" t="s">
        <v>95</v>
      </c>
      <c r="B43" s="10" t="str">
        <f>IF(Vendors!B7="","",Vendors!B7)</f>
        <v>example vendor</v>
      </c>
      <c r="C43" s="10" t="s">
        <v>289</v>
      </c>
      <c r="D43" s="10" t="str">
        <f>'Criteria'!B43</f>
        <v>Validation &amp; usability</v>
      </c>
      <c r="E43" s="11" t="str">
        <f>'Criteria'!D43</f>
        <v>API capabilities</v>
      </c>
      <c r="F43" s="10">
        <f>IF(B43="",0,'Criteria'!I43)</f>
        <v>1</v>
      </c>
      <c r="G43" s="10">
        <f>'Criteria'!F43</f>
        <v>3</v>
      </c>
      <c r="H43" s="10" t="str">
        <f>'Criteria'!G43</f>
        <v>No</v>
      </c>
      <c r="I43" s="14">
        <v>4</v>
      </c>
      <c r="J43" s="14" t="s">
        <v>306</v>
      </c>
      <c r="K43" s="14" t="s">
        <v>307</v>
      </c>
      <c r="L43" s="17" t="s">
        <v>382</v>
      </c>
      <c r="M43" s="17" t="s">
        <v>383</v>
      </c>
      <c r="N43" s="17" t="s">
        <v>337</v>
      </c>
      <c r="O43" s="13">
        <v>46276</v>
      </c>
      <c r="P43" s="10">
        <f>IF(AND(F43=1,ISNUMBER(I43),I43&gt;=0,I43&lt;=5,K43="Verified",L43&lt;&gt;"",N43&lt;&gt;"",ISNUMBER(O43)),1,0)</f>
        <v>1</v>
      </c>
      <c r="Q43" s="10">
        <f>IF(P43=1,I43*G43,0)</f>
        <v>12</v>
      </c>
      <c r="R43" s="10">
        <f>F43*G43*5</f>
        <v>15</v>
      </c>
      <c r="S43" s="10" t="str">
        <f>IF(OR(F43=0,H43&lt;&gt;"Yes"),"Not applicable",IF(J43="Fail","Fail",IF(AND(J43="Pass",K43="Verified",L43&lt;&gt;"",N43&lt;&gt;"",ISNUMBER(O43)),"Pass","Pending")))</f>
        <v>Not applicable</v>
      </c>
      <c r="T43" s="10">
        <f>P43*G43*5</f>
        <v>15</v>
      </c>
      <c r="U43" s="1"/>
    </row>
    <row r="44" spans="1:21" ht="52.8">
      <c r="A44" s="10" t="s">
        <v>95</v>
      </c>
      <c r="B44" s="10" t="str">
        <f>IF(Vendors!B7="","",Vendors!B7)</f>
        <v>example vendor</v>
      </c>
      <c r="C44" s="10" t="s">
        <v>293</v>
      </c>
      <c r="D44" s="10" t="str">
        <f>'Criteria'!B44</f>
        <v>Validation &amp; usability</v>
      </c>
      <c r="E44" s="11" t="str">
        <f>'Criteria'!D44</f>
        <v>External connectors</v>
      </c>
      <c r="F44" s="10">
        <f>IF(B44="",0,'Criteria'!I44)</f>
        <v>1</v>
      </c>
      <c r="G44" s="10">
        <f>'Criteria'!F44</f>
        <v>3</v>
      </c>
      <c r="H44" s="10" t="str">
        <f>'Criteria'!G44</f>
        <v>No</v>
      </c>
      <c r="I44" s="14">
        <v>3</v>
      </c>
      <c r="J44" s="14" t="s">
        <v>306</v>
      </c>
      <c r="K44" s="14" t="s">
        <v>307</v>
      </c>
      <c r="L44" s="17" t="s">
        <v>384</v>
      </c>
      <c r="M44" s="17" t="s">
        <v>385</v>
      </c>
      <c r="N44" s="17" t="s">
        <v>337</v>
      </c>
      <c r="O44" s="13">
        <v>46276</v>
      </c>
      <c r="P44" s="10">
        <f>IF(AND(F44=1,ISNUMBER(I44),I44&gt;=0,I44&lt;=5,K44="Verified",L44&lt;&gt;"",N44&lt;&gt;"",ISNUMBER(O44)),1,0)</f>
        <v>1</v>
      </c>
      <c r="Q44" s="10">
        <f>IF(P44=1,I44*G44,0)</f>
        <v>9</v>
      </c>
      <c r="R44" s="10">
        <f>F44*G44*5</f>
        <v>15</v>
      </c>
      <c r="S44" s="10" t="str">
        <f>IF(OR(F44=0,H44&lt;&gt;"Yes"),"Not applicable",IF(J44="Fail","Fail",IF(AND(J44="Pass",K44="Verified",L44&lt;&gt;"",N44&lt;&gt;"",ISNUMBER(O44)),"Pass","Pending")))</f>
        <v>Not applicable</v>
      </c>
      <c r="T44" s="10">
        <f>P44*G44*5</f>
        <v>15</v>
      </c>
      <c r="U44" s="1"/>
    </row>
    <row r="45" spans="1:21" ht="48" customHeight="1">
      <c r="A45" s="10" t="s">
        <v>96</v>
      </c>
      <c r="B45" s="10" t="str">
        <f>IF(Vendors!B8="","",Vendors!B8)</f>
        <v/>
      </c>
      <c r="C45" s="10" t="s">
        <v>116</v>
      </c>
      <c r="D45" s="10" t="str">
        <f>'Criteria'!B7</f>
        <v>Security</v>
      </c>
      <c r="E45" s="11" t="str">
        <f>'Criteria'!D7</f>
        <v>ISO/IEC 27001 certification</v>
      </c>
      <c r="F45" s="10">
        <f>IF(B45="",0,'Criteria'!I7)</f>
        <v>0</v>
      </c>
      <c r="G45" s="10">
        <f>'Criteria'!F7</f>
        <v>5</v>
      </c>
      <c r="H45" s="10" t="str">
        <f>'Criteria'!G7</f>
        <v>Yes</v>
      </c>
      <c r="I45" s="14"/>
      <c r="J45" s="14"/>
      <c r="K45" s="14"/>
      <c r="L45" s="17"/>
      <c r="M45" s="17"/>
      <c r="N45" s="17"/>
      <c r="O45" s="13"/>
      <c r="P45" s="10">
        <f t="shared" si="0"/>
        <v>0</v>
      </c>
      <c r="Q45" s="10">
        <f t="shared" si="1"/>
        <v>0</v>
      </c>
      <c r="R45" s="10">
        <f t="shared" si="2"/>
        <v>0</v>
      </c>
      <c r="S45" s="10" t="str">
        <f t="shared" si="3"/>
        <v>Not applicable</v>
      </c>
      <c r="T45" s="10">
        <f t="shared" si="4"/>
        <v>0</v>
      </c>
      <c r="U45" s="1"/>
    </row>
    <row r="46" spans="1:21" ht="48" customHeight="1">
      <c r="A46" s="10" t="s">
        <v>96</v>
      </c>
      <c r="B46" s="10" t="str">
        <f>IF(Vendors!B8="","",Vendors!B8)</f>
        <v/>
      </c>
      <c r="C46" s="10" t="s">
        <v>122</v>
      </c>
      <c r="D46" s="10" t="str">
        <f>'Criteria'!B8</f>
        <v>Security</v>
      </c>
      <c r="E46" s="11" t="str">
        <f>'Criteria'!D8</f>
        <v>EU data location</v>
      </c>
      <c r="F46" s="10">
        <f>IF(B46="",0,'Criteria'!I8)</f>
        <v>0</v>
      </c>
      <c r="G46" s="10">
        <f>'Criteria'!F8</f>
        <v>5</v>
      </c>
      <c r="H46" s="10" t="str">
        <f>'Criteria'!G8</f>
        <v>Yes</v>
      </c>
      <c r="I46" s="14"/>
      <c r="J46" s="14"/>
      <c r="K46" s="14"/>
      <c r="L46" s="17"/>
      <c r="M46" s="17"/>
      <c r="N46" s="17"/>
      <c r="O46" s="13"/>
      <c r="P46" s="10">
        <f t="shared" si="0"/>
        <v>0</v>
      </c>
      <c r="Q46" s="10">
        <f t="shared" si="1"/>
        <v>0</v>
      </c>
      <c r="R46" s="10">
        <f t="shared" si="2"/>
        <v>0</v>
      </c>
      <c r="S46" s="10" t="str">
        <f t="shared" si="3"/>
        <v>Not applicable</v>
      </c>
      <c r="T46" s="10">
        <f t="shared" si="4"/>
        <v>0</v>
      </c>
      <c r="U46" s="1"/>
    </row>
    <row r="47" spans="1:21" ht="48" customHeight="1">
      <c r="A47" s="10" t="s">
        <v>96</v>
      </c>
      <c r="B47" s="10" t="str">
        <f>IF(Vendors!B8="","",Vendors!B8)</f>
        <v/>
      </c>
      <c r="C47" s="10" t="s">
        <v>125</v>
      </c>
      <c r="D47" s="10" t="str">
        <f>'Criteria'!B9</f>
        <v>Security</v>
      </c>
      <c r="E47" s="11" t="str">
        <f>'Criteria'!D9</f>
        <v>Backup and recovery</v>
      </c>
      <c r="F47" s="10">
        <f>IF(B47="",0,'Criteria'!I9)</f>
        <v>0</v>
      </c>
      <c r="G47" s="10">
        <f>'Criteria'!F9</f>
        <v>5</v>
      </c>
      <c r="H47" s="10" t="str">
        <f>'Criteria'!G9</f>
        <v>Yes</v>
      </c>
      <c r="I47" s="14"/>
      <c r="J47" s="14"/>
      <c r="K47" s="14"/>
      <c r="L47" s="17"/>
      <c r="M47" s="17"/>
      <c r="N47" s="17"/>
      <c r="O47" s="13"/>
      <c r="P47" s="10">
        <f t="shared" si="0"/>
        <v>0</v>
      </c>
      <c r="Q47" s="10">
        <f t="shared" si="1"/>
        <v>0</v>
      </c>
      <c r="R47" s="10">
        <f t="shared" si="2"/>
        <v>0</v>
      </c>
      <c r="S47" s="10" t="str">
        <f t="shared" si="3"/>
        <v>Not applicable</v>
      </c>
      <c r="T47" s="10">
        <f t="shared" si="4"/>
        <v>0</v>
      </c>
      <c r="U47" s="1"/>
    </row>
    <row r="48" spans="1:21" ht="48" customHeight="1">
      <c r="A48" s="10" t="s">
        <v>96</v>
      </c>
      <c r="B48" s="10" t="str">
        <f>IF(Vendors!B8="","",Vendors!B8)</f>
        <v/>
      </c>
      <c r="C48" s="10" t="s">
        <v>128</v>
      </c>
      <c r="D48" s="10" t="str">
        <f>'Criteria'!B10</f>
        <v>Security</v>
      </c>
      <c r="E48" s="11" t="str">
        <f>'Criteria'!D10</f>
        <v>Identity and permissions</v>
      </c>
      <c r="F48" s="10">
        <f>IF(B48="",0,'Criteria'!I10)</f>
        <v>0</v>
      </c>
      <c r="G48" s="10">
        <f>'Criteria'!F10</f>
        <v>4</v>
      </c>
      <c r="H48" s="10" t="str">
        <f>'Criteria'!G10</f>
        <v>Yes</v>
      </c>
      <c r="I48" s="14"/>
      <c r="J48" s="14"/>
      <c r="K48" s="14"/>
      <c r="L48" s="17"/>
      <c r="M48" s="17"/>
      <c r="N48" s="17"/>
      <c r="O48" s="13"/>
      <c r="P48" s="10">
        <f t="shared" si="0"/>
        <v>0</v>
      </c>
      <c r="Q48" s="10">
        <f t="shared" si="1"/>
        <v>0</v>
      </c>
      <c r="R48" s="10">
        <f t="shared" si="2"/>
        <v>0</v>
      </c>
      <c r="S48" s="10" t="str">
        <f t="shared" si="3"/>
        <v>Not applicable</v>
      </c>
      <c r="T48" s="10">
        <f t="shared" si="4"/>
        <v>0</v>
      </c>
      <c r="U48" s="1"/>
    </row>
    <row r="49" spans="1:21" ht="48" customHeight="1">
      <c r="A49" s="10" t="s">
        <v>96</v>
      </c>
      <c r="B49" s="10" t="str">
        <f>IF(Vendors!B8="","",Vendors!B8)</f>
        <v/>
      </c>
      <c r="C49" s="10" t="s">
        <v>131</v>
      </c>
      <c r="D49" s="10" t="str">
        <f>'Criteria'!B11</f>
        <v>Security</v>
      </c>
      <c r="E49" s="11" t="str">
        <f>'Criteria'!D11</f>
        <v>Privacy and incident response</v>
      </c>
      <c r="F49" s="10">
        <f>IF(B49="",0,'Criteria'!I11)</f>
        <v>0</v>
      </c>
      <c r="G49" s="10">
        <f>'Criteria'!F11</f>
        <v>4</v>
      </c>
      <c r="H49" s="10" t="str">
        <f>'Criteria'!G11</f>
        <v>Yes</v>
      </c>
      <c r="I49" s="14"/>
      <c r="J49" s="14"/>
      <c r="K49" s="14"/>
      <c r="L49" s="17"/>
      <c r="M49" s="17"/>
      <c r="N49" s="17"/>
      <c r="O49" s="13"/>
      <c r="P49" s="10">
        <f t="shared" si="0"/>
        <v>0</v>
      </c>
      <c r="Q49" s="10">
        <f t="shared" si="1"/>
        <v>0</v>
      </c>
      <c r="R49" s="10">
        <f t="shared" si="2"/>
        <v>0</v>
      </c>
      <c r="S49" s="10" t="str">
        <f t="shared" si="3"/>
        <v>Not applicable</v>
      </c>
      <c r="T49" s="10">
        <f t="shared" si="4"/>
        <v>0</v>
      </c>
      <c r="U49" s="1"/>
    </row>
    <row r="50" spans="1:21" ht="48" customHeight="1">
      <c r="A50" s="10" t="s">
        <v>96</v>
      </c>
      <c r="B50" s="10" t="str">
        <f>IF(Vendors!B8="","",Vendors!B8)</f>
        <v/>
      </c>
      <c r="C50" s="10" t="s">
        <v>134</v>
      </c>
      <c r="D50" s="10" t="str">
        <f>'Criteria'!B12</f>
        <v>Security</v>
      </c>
      <c r="E50" s="11" t="str">
        <f>'Criteria'!D12</f>
        <v>Availability and service history</v>
      </c>
      <c r="F50" s="10">
        <f>IF(B50="",0,'Criteria'!I12)</f>
        <v>0</v>
      </c>
      <c r="G50" s="10">
        <f>'Criteria'!F12</f>
        <v>3</v>
      </c>
      <c r="H50" s="10" t="str">
        <f>'Criteria'!G12</f>
        <v>No</v>
      </c>
      <c r="I50" s="14"/>
      <c r="J50" s="14"/>
      <c r="K50" s="14"/>
      <c r="L50" s="17"/>
      <c r="M50" s="17"/>
      <c r="N50" s="17"/>
      <c r="O50" s="13"/>
      <c r="P50" s="10">
        <f t="shared" si="0"/>
        <v>0</v>
      </c>
      <c r="Q50" s="10">
        <f t="shared" si="1"/>
        <v>0</v>
      </c>
      <c r="R50" s="10">
        <f t="shared" si="2"/>
        <v>0</v>
      </c>
      <c r="S50" s="10" t="str">
        <f t="shared" si="3"/>
        <v>Not applicable</v>
      </c>
      <c r="T50" s="10">
        <f t="shared" si="4"/>
        <v>0</v>
      </c>
      <c r="U50" s="1"/>
    </row>
    <row r="51" spans="1:21" ht="48" customHeight="1">
      <c r="A51" s="10" t="s">
        <v>96</v>
      </c>
      <c r="B51" s="10" t="str">
        <f>IF(Vendors!B8="","",Vendors!B8)</f>
        <v/>
      </c>
      <c r="C51" s="10" t="s">
        <v>138</v>
      </c>
      <c r="D51" s="10" t="str">
        <f>'Criteria'!B13</f>
        <v>QMS</v>
      </c>
      <c r="E51" s="11" t="str">
        <f>'Criteria'!D13</f>
        <v>Document control</v>
      </c>
      <c r="F51" s="10">
        <f>IF(B51="",0,'Criteria'!I13)</f>
        <v>0</v>
      </c>
      <c r="G51" s="10">
        <f>'Criteria'!F13</f>
        <v>5</v>
      </c>
      <c r="H51" s="10" t="str">
        <f>'Criteria'!G13</f>
        <v>Yes</v>
      </c>
      <c r="I51" s="14"/>
      <c r="J51" s="14"/>
      <c r="K51" s="14"/>
      <c r="L51" s="17"/>
      <c r="M51" s="17"/>
      <c r="N51" s="17"/>
      <c r="O51" s="13"/>
      <c r="P51" s="10">
        <f t="shared" si="0"/>
        <v>0</v>
      </c>
      <c r="Q51" s="10">
        <f t="shared" si="1"/>
        <v>0</v>
      </c>
      <c r="R51" s="10">
        <f t="shared" si="2"/>
        <v>0</v>
      </c>
      <c r="S51" s="10" t="str">
        <f t="shared" si="3"/>
        <v>Not applicable</v>
      </c>
      <c r="T51" s="10">
        <f t="shared" si="4"/>
        <v>0</v>
      </c>
      <c r="U51" s="1"/>
    </row>
    <row r="52" spans="1:21" ht="48" customHeight="1">
      <c r="A52" s="10" t="s">
        <v>96</v>
      </c>
      <c r="B52" s="10" t="str">
        <f>IF(Vendors!B8="","",Vendors!B8)</f>
        <v/>
      </c>
      <c r="C52" s="10" t="s">
        <v>142</v>
      </c>
      <c r="D52" s="10" t="str">
        <f>'Criteria'!B14</f>
        <v>QMS</v>
      </c>
      <c r="E52" s="11" t="str">
        <f>'Criteria'!D14</f>
        <v>Non-conformance and CAPA</v>
      </c>
      <c r="F52" s="10">
        <f>IF(B52="",0,'Criteria'!I14)</f>
        <v>0</v>
      </c>
      <c r="G52" s="10">
        <f>'Criteria'!F14</f>
        <v>5</v>
      </c>
      <c r="H52" s="10" t="str">
        <f>'Criteria'!G14</f>
        <v>Yes</v>
      </c>
      <c r="I52" s="14"/>
      <c r="J52" s="14"/>
      <c r="K52" s="14"/>
      <c r="L52" s="17"/>
      <c r="M52" s="17"/>
      <c r="N52" s="17"/>
      <c r="O52" s="13"/>
      <c r="P52" s="10">
        <f t="shared" si="0"/>
        <v>0</v>
      </c>
      <c r="Q52" s="10">
        <f t="shared" si="1"/>
        <v>0</v>
      </c>
      <c r="R52" s="10">
        <f t="shared" si="2"/>
        <v>0</v>
      </c>
      <c r="S52" s="10" t="str">
        <f t="shared" si="3"/>
        <v>Not applicable</v>
      </c>
      <c r="T52" s="10">
        <f t="shared" si="4"/>
        <v>0</v>
      </c>
      <c r="U52" s="1"/>
    </row>
    <row r="53" spans="1:21" ht="48" customHeight="1">
      <c r="A53" s="10" t="s">
        <v>96</v>
      </c>
      <c r="B53" s="10" t="str">
        <f>IF(Vendors!B8="","",Vendors!B8)</f>
        <v/>
      </c>
      <c r="C53" s="10" t="s">
        <v>145</v>
      </c>
      <c r="D53" s="10" t="str">
        <f>'Criteria'!B15</f>
        <v>QMS</v>
      </c>
      <c r="E53" s="11" t="str">
        <f>'Criteria'!D15</f>
        <v>Supplier control</v>
      </c>
      <c r="F53" s="10">
        <f>IF(B53="",0,'Criteria'!I15)</f>
        <v>0</v>
      </c>
      <c r="G53" s="10">
        <f>'Criteria'!F15</f>
        <v>4</v>
      </c>
      <c r="H53" s="10" t="str">
        <f>'Criteria'!G15</f>
        <v>Yes</v>
      </c>
      <c r="I53" s="14"/>
      <c r="J53" s="14"/>
      <c r="K53" s="14"/>
      <c r="L53" s="17"/>
      <c r="M53" s="17"/>
      <c r="N53" s="17"/>
      <c r="O53" s="13"/>
      <c r="P53" s="10">
        <f t="shared" si="0"/>
        <v>0</v>
      </c>
      <c r="Q53" s="10">
        <f t="shared" si="1"/>
        <v>0</v>
      </c>
      <c r="R53" s="10">
        <f t="shared" si="2"/>
        <v>0</v>
      </c>
      <c r="S53" s="10" t="str">
        <f t="shared" si="3"/>
        <v>Not applicable</v>
      </c>
      <c r="T53" s="10">
        <f t="shared" si="4"/>
        <v>0</v>
      </c>
      <c r="U53" s="1"/>
    </row>
    <row r="54" spans="1:21" ht="48" customHeight="1">
      <c r="A54" s="10" t="s">
        <v>96</v>
      </c>
      <c r="B54" s="10" t="str">
        <f>IF(Vendors!B8="","",Vendors!B8)</f>
        <v/>
      </c>
      <c r="C54" s="10" t="s">
        <v>148</v>
      </c>
      <c r="D54" s="10" t="str">
        <f>'Criteria'!B16</f>
        <v>QMS</v>
      </c>
      <c r="E54" s="11" t="str">
        <f>'Criteria'!D16</f>
        <v>Training and competence</v>
      </c>
      <c r="F54" s="10">
        <f>IF(B54="",0,'Criteria'!I16)</f>
        <v>0</v>
      </c>
      <c r="G54" s="10">
        <f>'Criteria'!F16</f>
        <v>4</v>
      </c>
      <c r="H54" s="10" t="str">
        <f>'Criteria'!G16</f>
        <v>No</v>
      </c>
      <c r="I54" s="14"/>
      <c r="J54" s="14"/>
      <c r="K54" s="14"/>
      <c r="L54" s="17"/>
      <c r="M54" s="17"/>
      <c r="N54" s="17"/>
      <c r="O54" s="13"/>
      <c r="P54" s="10">
        <f t="shared" si="0"/>
        <v>0</v>
      </c>
      <c r="Q54" s="10">
        <f t="shared" si="1"/>
        <v>0</v>
      </c>
      <c r="R54" s="10">
        <f t="shared" si="2"/>
        <v>0</v>
      </c>
      <c r="S54" s="10" t="str">
        <f t="shared" si="3"/>
        <v>Not applicable</v>
      </c>
      <c r="T54" s="10">
        <f t="shared" si="4"/>
        <v>0</v>
      </c>
      <c r="U54" s="1"/>
    </row>
    <row r="55" spans="1:21" ht="48" customHeight="1">
      <c r="A55" s="10" t="s">
        <v>96</v>
      </c>
      <c r="B55" s="10" t="str">
        <f>IF(Vendors!B8="","",Vendors!B8)</f>
        <v/>
      </c>
      <c r="C55" s="10" t="s">
        <v>151</v>
      </c>
      <c r="D55" s="10" t="str">
        <f>'Criteria'!B17</f>
        <v>QMS</v>
      </c>
      <c r="E55" s="11" t="str">
        <f>'Criteria'!D17</f>
        <v>Complaints and post-market processes</v>
      </c>
      <c r="F55" s="10">
        <f>IF(B55="",0,'Criteria'!I17)</f>
        <v>0</v>
      </c>
      <c r="G55" s="10">
        <f>'Criteria'!F17</f>
        <v>4</v>
      </c>
      <c r="H55" s="10" t="str">
        <f>'Criteria'!G17</f>
        <v>No</v>
      </c>
      <c r="I55" s="14"/>
      <c r="J55" s="14"/>
      <c r="K55" s="14"/>
      <c r="L55" s="17"/>
      <c r="M55" s="17"/>
      <c r="N55" s="17"/>
      <c r="O55" s="13"/>
      <c r="P55" s="10">
        <f t="shared" si="0"/>
        <v>0</v>
      </c>
      <c r="Q55" s="10">
        <f t="shared" si="1"/>
        <v>0</v>
      </c>
      <c r="R55" s="10">
        <f t="shared" si="2"/>
        <v>0</v>
      </c>
      <c r="S55" s="10" t="str">
        <f t="shared" si="3"/>
        <v>Not applicable</v>
      </c>
      <c r="T55" s="10">
        <f t="shared" si="4"/>
        <v>0</v>
      </c>
      <c r="U55" s="1"/>
    </row>
    <row r="56" spans="1:21" ht="48" customHeight="1">
      <c r="A56" s="10" t="s">
        <v>96</v>
      </c>
      <c r="B56" s="10" t="str">
        <f>IF(Vendors!B8="","",Vendors!B8)</f>
        <v/>
      </c>
      <c r="C56" s="10" t="s">
        <v>154</v>
      </c>
      <c r="D56" s="10" t="str">
        <f>'Criteria'!B18</f>
        <v>QMS</v>
      </c>
      <c r="E56" s="11" t="str">
        <f>'Criteria'!D18</f>
        <v>Audits and management review</v>
      </c>
      <c r="F56" s="10">
        <f>IF(B56="",0,'Criteria'!I18)</f>
        <v>0</v>
      </c>
      <c r="G56" s="10">
        <f>'Criteria'!F18</f>
        <v>3</v>
      </c>
      <c r="H56" s="10" t="str">
        <f>'Criteria'!G18</f>
        <v>No</v>
      </c>
      <c r="I56" s="14"/>
      <c r="J56" s="14"/>
      <c r="K56" s="14"/>
      <c r="L56" s="17"/>
      <c r="M56" s="17"/>
      <c r="N56" s="17"/>
      <c r="O56" s="13"/>
      <c r="P56" s="10">
        <f t="shared" si="0"/>
        <v>0</v>
      </c>
      <c r="Q56" s="10">
        <f t="shared" si="1"/>
        <v>0</v>
      </c>
      <c r="R56" s="10">
        <f t="shared" si="2"/>
        <v>0</v>
      </c>
      <c r="S56" s="10" t="str">
        <f t="shared" si="3"/>
        <v>Not applicable</v>
      </c>
      <c r="T56" s="10">
        <f t="shared" si="4"/>
        <v>0</v>
      </c>
      <c r="U56" s="1"/>
    </row>
    <row r="57" spans="1:21" ht="48" customHeight="1">
      <c r="A57" s="10" t="s">
        <v>96</v>
      </c>
      <c r="B57" s="10" t="str">
        <f>IF(Vendors!B8="","",Vendors!B8)</f>
        <v/>
      </c>
      <c r="C57" s="10" t="s">
        <v>157</v>
      </c>
      <c r="D57" s="10" t="str">
        <f>'Criteria'!B19</f>
        <v>QMS</v>
      </c>
      <c r="E57" s="11" t="str">
        <f>'Criteria'!D19</f>
        <v>Quality risk and change linkage</v>
      </c>
      <c r="F57" s="10">
        <f>IF(B57="",0,'Criteria'!I19)</f>
        <v>0</v>
      </c>
      <c r="G57" s="10">
        <f>'Criteria'!F19</f>
        <v>4</v>
      </c>
      <c r="H57" s="10" t="str">
        <f>'Criteria'!G19</f>
        <v>No</v>
      </c>
      <c r="I57" s="14"/>
      <c r="J57" s="14"/>
      <c r="K57" s="14"/>
      <c r="L57" s="17"/>
      <c r="M57" s="17"/>
      <c r="N57" s="17"/>
      <c r="O57" s="13"/>
      <c r="P57" s="10">
        <f t="shared" si="0"/>
        <v>0</v>
      </c>
      <c r="Q57" s="10">
        <f t="shared" si="1"/>
        <v>0</v>
      </c>
      <c r="R57" s="10">
        <f t="shared" si="2"/>
        <v>0</v>
      </c>
      <c r="S57" s="10" t="str">
        <f t="shared" si="3"/>
        <v>Not applicable</v>
      </c>
      <c r="T57" s="10">
        <f t="shared" si="4"/>
        <v>0</v>
      </c>
      <c r="U57" s="1"/>
    </row>
    <row r="58" spans="1:21" ht="48" customHeight="1">
      <c r="A58" s="10" t="s">
        <v>96</v>
      </c>
      <c r="B58" s="10" t="str">
        <f>IF(Vendors!B8="","",Vendors!B8)</f>
        <v/>
      </c>
      <c r="C58" s="10" t="s">
        <v>160</v>
      </c>
      <c r="D58" s="10" t="str">
        <f>'Criteria'!B20</f>
        <v>PLM</v>
      </c>
      <c r="E58" s="11" t="str">
        <f>'Criteria'!D20</f>
        <v>Version and revision control</v>
      </c>
      <c r="F58" s="10">
        <f>IF(B58="",0,'Criteria'!I20)</f>
        <v>0</v>
      </c>
      <c r="G58" s="10">
        <f>'Criteria'!F20</f>
        <v>5</v>
      </c>
      <c r="H58" s="10" t="str">
        <f>'Criteria'!G20</f>
        <v>Yes</v>
      </c>
      <c r="I58" s="14"/>
      <c r="J58" s="14"/>
      <c r="K58" s="14"/>
      <c r="L58" s="17"/>
      <c r="M58" s="17"/>
      <c r="N58" s="17"/>
      <c r="O58" s="13"/>
      <c r="P58" s="10">
        <f t="shared" si="0"/>
        <v>0</v>
      </c>
      <c r="Q58" s="10">
        <f t="shared" si="1"/>
        <v>0</v>
      </c>
      <c r="R58" s="10">
        <f t="shared" si="2"/>
        <v>0</v>
      </c>
      <c r="S58" s="10" t="str">
        <f t="shared" si="3"/>
        <v>Not applicable</v>
      </c>
      <c r="T58" s="10">
        <f t="shared" si="4"/>
        <v>0</v>
      </c>
      <c r="U58" s="1"/>
    </row>
    <row r="59" spans="1:21" ht="48" customHeight="1">
      <c r="A59" s="10" t="s">
        <v>96</v>
      </c>
      <c r="B59" s="10" t="str">
        <f>IF(Vendors!B8="","",Vendors!B8)</f>
        <v/>
      </c>
      <c r="C59" s="10" t="s">
        <v>164</v>
      </c>
      <c r="D59" s="10" t="str">
        <f>'Criteria'!B21</f>
        <v>PLM</v>
      </c>
      <c r="E59" s="11" t="str">
        <f>'Criteria'!D21</f>
        <v>Redline and comparison</v>
      </c>
      <c r="F59" s="10">
        <f>IF(B59="",0,'Criteria'!I21)</f>
        <v>0</v>
      </c>
      <c r="G59" s="10">
        <f>'Criteria'!F21</f>
        <v>4</v>
      </c>
      <c r="H59" s="10" t="str">
        <f>'Criteria'!G21</f>
        <v>No</v>
      </c>
      <c r="I59" s="14"/>
      <c r="J59" s="14"/>
      <c r="K59" s="14"/>
      <c r="L59" s="17"/>
      <c r="M59" s="17"/>
      <c r="N59" s="17"/>
      <c r="O59" s="13"/>
      <c r="P59" s="10">
        <f t="shared" si="0"/>
        <v>0</v>
      </c>
      <c r="Q59" s="10">
        <f t="shared" si="1"/>
        <v>0</v>
      </c>
      <c r="R59" s="10">
        <f t="shared" si="2"/>
        <v>0</v>
      </c>
      <c r="S59" s="10" t="str">
        <f t="shared" si="3"/>
        <v>Not applicable</v>
      </c>
      <c r="T59" s="10">
        <f t="shared" si="4"/>
        <v>0</v>
      </c>
      <c r="U59" s="1"/>
    </row>
    <row r="60" spans="1:21" ht="48" customHeight="1">
      <c r="A60" s="10" t="s">
        <v>96</v>
      </c>
      <c r="B60" s="10" t="str">
        <f>IF(Vendors!B8="","",Vendors!B8)</f>
        <v/>
      </c>
      <c r="C60" s="10" t="s">
        <v>167</v>
      </c>
      <c r="D60" s="10" t="str">
        <f>'Criteria'!B22</f>
        <v>PLM</v>
      </c>
      <c r="E60" s="11" t="str">
        <f>'Criteria'!D22</f>
        <v>Configurable lifecycle phases</v>
      </c>
      <c r="F60" s="10">
        <f>IF(B60="",0,'Criteria'!I22)</f>
        <v>0</v>
      </c>
      <c r="G60" s="10">
        <f>'Criteria'!F22</f>
        <v>5</v>
      </c>
      <c r="H60" s="10" t="str">
        <f>'Criteria'!G22</f>
        <v>Yes</v>
      </c>
      <c r="I60" s="14"/>
      <c r="J60" s="14"/>
      <c r="K60" s="14"/>
      <c r="L60" s="17"/>
      <c r="M60" s="17"/>
      <c r="N60" s="17"/>
      <c r="O60" s="13"/>
      <c r="P60" s="10">
        <f t="shared" si="0"/>
        <v>0</v>
      </c>
      <c r="Q60" s="10">
        <f t="shared" si="1"/>
        <v>0</v>
      </c>
      <c r="R60" s="10">
        <f t="shared" si="2"/>
        <v>0</v>
      </c>
      <c r="S60" s="10" t="str">
        <f t="shared" si="3"/>
        <v>Not applicable</v>
      </c>
      <c r="T60" s="10">
        <f t="shared" si="4"/>
        <v>0</v>
      </c>
      <c r="U60" s="1"/>
    </row>
    <row r="61" spans="1:21" ht="48" customHeight="1">
      <c r="A61" s="10" t="s">
        <v>96</v>
      </c>
      <c r="B61" s="10" t="str">
        <f>IF(Vendors!B8="","",Vendors!B8)</f>
        <v/>
      </c>
      <c r="C61" s="10" t="s">
        <v>170</v>
      </c>
      <c r="D61" s="10" t="str">
        <f>'Criteria'!B23</f>
        <v>PLM</v>
      </c>
      <c r="E61" s="11" t="str">
        <f>'Criteria'!D23</f>
        <v>Engineering change control</v>
      </c>
      <c r="F61" s="10">
        <f>IF(B61="",0,'Criteria'!I23)</f>
        <v>0</v>
      </c>
      <c r="G61" s="10">
        <f>'Criteria'!F23</f>
        <v>5</v>
      </c>
      <c r="H61" s="10" t="str">
        <f>'Criteria'!G23</f>
        <v>Yes</v>
      </c>
      <c r="I61" s="14"/>
      <c r="J61" s="14"/>
      <c r="K61" s="14"/>
      <c r="L61" s="17"/>
      <c r="M61" s="17"/>
      <c r="N61" s="17"/>
      <c r="O61" s="13"/>
      <c r="P61" s="10">
        <f t="shared" si="0"/>
        <v>0</v>
      </c>
      <c r="Q61" s="10">
        <f t="shared" si="1"/>
        <v>0</v>
      </c>
      <c r="R61" s="10">
        <f t="shared" si="2"/>
        <v>0</v>
      </c>
      <c r="S61" s="10" t="str">
        <f t="shared" si="3"/>
        <v>Not applicable</v>
      </c>
      <c r="T61" s="10">
        <f t="shared" si="4"/>
        <v>0</v>
      </c>
      <c r="U61" s="1"/>
    </row>
    <row r="62" spans="1:21" ht="48" customHeight="1">
      <c r="A62" s="10" t="s">
        <v>96</v>
      </c>
      <c r="B62" s="10" t="str">
        <f>IF(Vendors!B8="","",Vendors!B8)</f>
        <v/>
      </c>
      <c r="C62" s="10" t="s">
        <v>173</v>
      </c>
      <c r="D62" s="10" t="str">
        <f>'Criteria'!B24</f>
        <v>PLM</v>
      </c>
      <c r="E62" s="11" t="str">
        <f>'Criteria'!D24</f>
        <v>BOM and configuration management</v>
      </c>
      <c r="F62" s="10">
        <f>IF(B62="",0,'Criteria'!I24)</f>
        <v>0</v>
      </c>
      <c r="G62" s="10">
        <f>'Criteria'!F24</f>
        <v>4</v>
      </c>
      <c r="H62" s="10" t="str">
        <f>'Criteria'!G24</f>
        <v>No</v>
      </c>
      <c r="I62" s="14"/>
      <c r="J62" s="14"/>
      <c r="K62" s="14"/>
      <c r="L62" s="17"/>
      <c r="M62" s="17"/>
      <c r="N62" s="17"/>
      <c r="O62" s="13"/>
      <c r="P62" s="10">
        <f t="shared" si="0"/>
        <v>0</v>
      </c>
      <c r="Q62" s="10">
        <f t="shared" si="1"/>
        <v>0</v>
      </c>
      <c r="R62" s="10">
        <f t="shared" si="2"/>
        <v>0</v>
      </c>
      <c r="S62" s="10" t="str">
        <f t="shared" si="3"/>
        <v>Not applicable</v>
      </c>
      <c r="T62" s="10">
        <f t="shared" si="4"/>
        <v>0</v>
      </c>
      <c r="U62" s="1"/>
    </row>
    <row r="63" spans="1:21" ht="48" customHeight="1">
      <c r="A63" s="10" t="s">
        <v>96</v>
      </c>
      <c r="B63" s="10" t="str">
        <f>IF(Vendors!B8="","",Vendors!B8)</f>
        <v/>
      </c>
      <c r="C63" s="10" t="s">
        <v>176</v>
      </c>
      <c r="D63" s="10" t="str">
        <f>'Criteria'!B25</f>
        <v>PLM</v>
      </c>
      <c r="E63" s="11" t="str">
        <f>'Criteria'!D25</f>
        <v>Design evidence and traceability</v>
      </c>
      <c r="F63" s="10">
        <f>IF(B63="",0,'Criteria'!I25)</f>
        <v>0</v>
      </c>
      <c r="G63" s="10">
        <f>'Criteria'!F25</f>
        <v>5</v>
      </c>
      <c r="H63" s="10" t="str">
        <f>'Criteria'!G25</f>
        <v>Yes</v>
      </c>
      <c r="I63" s="14"/>
      <c r="J63" s="14"/>
      <c r="K63" s="14"/>
      <c r="L63" s="17"/>
      <c r="M63" s="17"/>
      <c r="N63" s="17"/>
      <c r="O63" s="13"/>
      <c r="P63" s="10">
        <f t="shared" si="0"/>
        <v>0</v>
      </c>
      <c r="Q63" s="10">
        <f t="shared" si="1"/>
        <v>0</v>
      </c>
      <c r="R63" s="10">
        <f t="shared" si="2"/>
        <v>0</v>
      </c>
      <c r="S63" s="10" t="str">
        <f t="shared" si="3"/>
        <v>Not applicable</v>
      </c>
      <c r="T63" s="10">
        <f t="shared" si="4"/>
        <v>0</v>
      </c>
      <c r="U63" s="1"/>
    </row>
    <row r="64" spans="1:21" ht="48" customHeight="1">
      <c r="A64" s="10" t="s">
        <v>96</v>
      </c>
      <c r="B64" s="10" t="str">
        <f>IF(Vendors!B8="","",Vendors!B8)</f>
        <v/>
      </c>
      <c r="C64" s="10" t="s">
        <v>179</v>
      </c>
      <c r="D64" s="10" t="str">
        <f>'Criteria'!B26</f>
        <v>PLM</v>
      </c>
      <c r="E64" s="11" t="str">
        <f>'Criteria'!D26</f>
        <v>CAD software integration</v>
      </c>
      <c r="F64" s="10">
        <f>IF(B64="",0,'Criteria'!I26)</f>
        <v>0</v>
      </c>
      <c r="G64" s="10">
        <f>'Criteria'!F26</f>
        <v>3</v>
      </c>
      <c r="H64" s="10" t="str">
        <f>'Criteria'!G26</f>
        <v>No</v>
      </c>
      <c r="I64" s="14"/>
      <c r="J64" s="14"/>
      <c r="K64" s="14"/>
      <c r="L64" s="17"/>
      <c r="M64" s="17"/>
      <c r="N64" s="17"/>
      <c r="O64" s="13"/>
      <c r="P64" s="10">
        <f t="shared" si="0"/>
        <v>0</v>
      </c>
      <c r="Q64" s="10">
        <f t="shared" si="1"/>
        <v>0</v>
      </c>
      <c r="R64" s="10">
        <f t="shared" si="2"/>
        <v>0</v>
      </c>
      <c r="S64" s="10" t="str">
        <f t="shared" si="3"/>
        <v>Not applicable</v>
      </c>
      <c r="T64" s="10">
        <f t="shared" si="4"/>
        <v>0</v>
      </c>
      <c r="U64" s="1"/>
    </row>
    <row r="65" spans="1:21" ht="48" customHeight="1">
      <c r="A65" s="10" t="s">
        <v>96</v>
      </c>
      <c r="B65" s="10" t="str">
        <f>IF(Vendors!B8="","",Vendors!B8)</f>
        <v/>
      </c>
      <c r="C65" s="10" t="s">
        <v>180</v>
      </c>
      <c r="D65" s="10" t="str">
        <f>'Criteria'!B27</f>
        <v>Validation &amp; usability</v>
      </c>
      <c r="E65" s="11" t="str">
        <f>'Criteria'!D27</f>
        <v>Software assurance / validation support</v>
      </c>
      <c r="F65" s="10">
        <f>IF(B65="",0,'Criteria'!I27)</f>
        <v>0</v>
      </c>
      <c r="G65" s="10">
        <f>'Criteria'!F27</f>
        <v>5</v>
      </c>
      <c r="H65" s="10" t="str">
        <f>'Criteria'!G27</f>
        <v>Yes</v>
      </c>
      <c r="I65" s="14"/>
      <c r="J65" s="14"/>
      <c r="K65" s="14"/>
      <c r="L65" s="17"/>
      <c r="M65" s="17"/>
      <c r="N65" s="17"/>
      <c r="O65" s="13"/>
      <c r="P65" s="10">
        <f t="shared" si="0"/>
        <v>0</v>
      </c>
      <c r="Q65" s="10">
        <f t="shared" si="1"/>
        <v>0</v>
      </c>
      <c r="R65" s="10">
        <f t="shared" si="2"/>
        <v>0</v>
      </c>
      <c r="S65" s="10" t="str">
        <f t="shared" si="3"/>
        <v>Not applicable</v>
      </c>
      <c r="T65" s="10">
        <f t="shared" si="4"/>
        <v>0</v>
      </c>
      <c r="U65" s="1"/>
    </row>
    <row r="66" spans="1:21" ht="48" customHeight="1">
      <c r="A66" s="10" t="s">
        <v>96</v>
      </c>
      <c r="B66" s="10" t="str">
        <f>IF(Vendors!B8="","",Vendors!B8)</f>
        <v/>
      </c>
      <c r="C66" s="10" t="s">
        <v>184</v>
      </c>
      <c r="D66" s="10" t="str">
        <f>'Criteria'!B28</f>
        <v>Validation &amp; usability</v>
      </c>
      <c r="E66" s="11" t="str">
        <f>'Criteria'!D28</f>
        <v>Audit trail and signatures</v>
      </c>
      <c r="F66" s="10">
        <f>IF(B66="",0,'Criteria'!I28)</f>
        <v>0</v>
      </c>
      <c r="G66" s="10">
        <f>'Criteria'!F28</f>
        <v>5</v>
      </c>
      <c r="H66" s="10" t="str">
        <f>'Criteria'!G28</f>
        <v>Yes</v>
      </c>
      <c r="I66" s="14"/>
      <c r="J66" s="14"/>
      <c r="K66" s="14"/>
      <c r="L66" s="17"/>
      <c r="M66" s="17"/>
      <c r="N66" s="17"/>
      <c r="O66" s="13"/>
      <c r="P66" s="10">
        <f t="shared" si="0"/>
        <v>0</v>
      </c>
      <c r="Q66" s="10">
        <f t="shared" si="1"/>
        <v>0</v>
      </c>
      <c r="R66" s="10">
        <f t="shared" si="2"/>
        <v>0</v>
      </c>
      <c r="S66" s="10" t="str">
        <f t="shared" si="3"/>
        <v>Not applicable</v>
      </c>
      <c r="T66" s="10">
        <f t="shared" si="4"/>
        <v>0</v>
      </c>
      <c r="U66" s="1"/>
    </row>
    <row r="67" spans="1:21" ht="48" customHeight="1">
      <c r="A67" s="10" t="s">
        <v>96</v>
      </c>
      <c r="B67" s="10" t="str">
        <f>IF(Vendors!B8="","",Vendors!B8)</f>
        <v/>
      </c>
      <c r="C67" s="10" t="s">
        <v>187</v>
      </c>
      <c r="D67" s="10" t="str">
        <f>'Criteria'!B29</f>
        <v>Validation &amp; usability</v>
      </c>
      <c r="E67" s="11" t="str">
        <f>'Criteria'!D29</f>
        <v>User interface and task usability</v>
      </c>
      <c r="F67" s="10">
        <f>IF(B67="",0,'Criteria'!I29)</f>
        <v>0</v>
      </c>
      <c r="G67" s="10">
        <f>'Criteria'!F29</f>
        <v>4</v>
      </c>
      <c r="H67" s="10" t="str">
        <f>'Criteria'!G29</f>
        <v>No</v>
      </c>
      <c r="I67" s="14"/>
      <c r="J67" s="14"/>
      <c r="K67" s="14"/>
      <c r="L67" s="17"/>
      <c r="M67" s="17"/>
      <c r="N67" s="17"/>
      <c r="O67" s="13"/>
      <c r="P67" s="10">
        <f t="shared" si="0"/>
        <v>0</v>
      </c>
      <c r="Q67" s="10">
        <f t="shared" si="1"/>
        <v>0</v>
      </c>
      <c r="R67" s="10">
        <f t="shared" si="2"/>
        <v>0</v>
      </c>
      <c r="S67" s="10" t="str">
        <f t="shared" si="3"/>
        <v>Not applicable</v>
      </c>
      <c r="T67" s="10">
        <f t="shared" si="4"/>
        <v>0</v>
      </c>
      <c r="U67" s="1"/>
    </row>
    <row r="68" spans="1:21" ht="48" customHeight="1">
      <c r="A68" s="10" t="s">
        <v>96</v>
      </c>
      <c r="B68" s="10" t="str">
        <f>IF(Vendors!B8="","",Vendors!B8)</f>
        <v/>
      </c>
      <c r="C68" s="10" t="s">
        <v>190</v>
      </c>
      <c r="D68" s="10" t="str">
        <f>'Criteria'!B30</f>
        <v>Validation &amp; usability</v>
      </c>
      <c r="E68" s="11" t="str">
        <f>'Criteria'!D30</f>
        <v>Configuration and upgrades</v>
      </c>
      <c r="F68" s="10">
        <f>IF(B68="",0,'Criteria'!I30)</f>
        <v>0</v>
      </c>
      <c r="G68" s="10">
        <f>'Criteria'!F30</f>
        <v>4</v>
      </c>
      <c r="H68" s="10" t="str">
        <f>'Criteria'!G30</f>
        <v>No</v>
      </c>
      <c r="I68" s="14"/>
      <c r="J68" s="14"/>
      <c r="K68" s="14"/>
      <c r="L68" s="17"/>
      <c r="M68" s="17"/>
      <c r="N68" s="17"/>
      <c r="O68" s="13"/>
      <c r="P68" s="10">
        <f t="shared" si="0"/>
        <v>0</v>
      </c>
      <c r="Q68" s="10">
        <f t="shared" si="1"/>
        <v>0</v>
      </c>
      <c r="R68" s="10">
        <f t="shared" si="2"/>
        <v>0</v>
      </c>
      <c r="S68" s="10" t="str">
        <f t="shared" si="3"/>
        <v>Not applicable</v>
      </c>
      <c r="T68" s="10">
        <f t="shared" si="4"/>
        <v>0</v>
      </c>
      <c r="U68" s="1"/>
    </row>
    <row r="69" spans="1:21" ht="48" customHeight="1">
      <c r="A69" s="10" t="s">
        <v>96</v>
      </c>
      <c r="B69" s="10" t="str">
        <f>IF(Vendors!B8="","",Vendors!B8)</f>
        <v/>
      </c>
      <c r="C69" s="10" t="s">
        <v>193</v>
      </c>
      <c r="D69" s="10" t="str">
        <f>'Criteria'!B31</f>
        <v>Validation &amp; usability</v>
      </c>
      <c r="E69" s="11" t="str">
        <f>'Criteria'!D31</f>
        <v>Data migration and exit</v>
      </c>
      <c r="F69" s="10">
        <f>IF(B69="",0,'Criteria'!I31)</f>
        <v>0</v>
      </c>
      <c r="G69" s="10">
        <f>'Criteria'!F31</f>
        <v>4</v>
      </c>
      <c r="H69" s="10" t="str">
        <f>'Criteria'!G31</f>
        <v>Yes</v>
      </c>
      <c r="I69" s="14"/>
      <c r="J69" s="14"/>
      <c r="K69" s="14"/>
      <c r="L69" s="17"/>
      <c r="M69" s="17"/>
      <c r="N69" s="17"/>
      <c r="O69" s="13"/>
      <c r="P69" s="10">
        <f t="shared" si="0"/>
        <v>0</v>
      </c>
      <c r="Q69" s="10">
        <f t="shared" si="1"/>
        <v>0</v>
      </c>
      <c r="R69" s="10">
        <f t="shared" si="2"/>
        <v>0</v>
      </c>
      <c r="S69" s="10" t="str">
        <f t="shared" si="3"/>
        <v>Not applicable</v>
      </c>
      <c r="T69" s="10">
        <f t="shared" si="4"/>
        <v>0</v>
      </c>
      <c r="U69" s="1"/>
    </row>
    <row r="70" spans="1:21" ht="48" customHeight="1">
      <c r="A70" s="10" t="s">
        <v>96</v>
      </c>
      <c r="B70" s="10" t="str">
        <f>IF(Vendors!B8="","",Vendors!B8)</f>
        <v/>
      </c>
      <c r="C70" s="10" t="s">
        <v>196</v>
      </c>
      <c r="D70" s="10" t="str">
        <f>'Criteria'!B32</f>
        <v>Onboarding &amp; support</v>
      </c>
      <c r="E70" s="11" t="str">
        <f>'Criteria'!D32</f>
        <v>Implementation and onboarding</v>
      </c>
      <c r="F70" s="10">
        <f>IF(B70="",0,'Criteria'!I32)</f>
        <v>0</v>
      </c>
      <c r="G70" s="10">
        <f>'Criteria'!F32</f>
        <v>4</v>
      </c>
      <c r="H70" s="10" t="str">
        <f>'Criteria'!G32</f>
        <v>No</v>
      </c>
      <c r="I70" s="14"/>
      <c r="J70" s="14"/>
      <c r="K70" s="14"/>
      <c r="L70" s="17"/>
      <c r="M70" s="17"/>
      <c r="N70" s="17"/>
      <c r="O70" s="13"/>
      <c r="P70" s="10">
        <f t="shared" si="0"/>
        <v>0</v>
      </c>
      <c r="Q70" s="10">
        <f t="shared" si="1"/>
        <v>0</v>
      </c>
      <c r="R70" s="10">
        <f t="shared" si="2"/>
        <v>0</v>
      </c>
      <c r="S70" s="10" t="str">
        <f t="shared" si="3"/>
        <v>Not applicable</v>
      </c>
      <c r="T70" s="10">
        <f t="shared" si="4"/>
        <v>0</v>
      </c>
      <c r="U70" s="1"/>
    </row>
    <row r="71" spans="1:21" ht="48" customHeight="1">
      <c r="A71" s="10" t="s">
        <v>96</v>
      </c>
      <c r="B71" s="10" t="str">
        <f>IF(Vendors!B8="","",Vendors!B8)</f>
        <v/>
      </c>
      <c r="C71" s="10" t="s">
        <v>199</v>
      </c>
      <c r="D71" s="10" t="str">
        <f>'Criteria'!B33</f>
        <v>Onboarding &amp; support</v>
      </c>
      <c r="E71" s="11" t="str">
        <f>'Criteria'!D33</f>
        <v>Training offering</v>
      </c>
      <c r="F71" s="10">
        <f>IF(B71="",0,'Criteria'!I33)</f>
        <v>0</v>
      </c>
      <c r="G71" s="10">
        <f>'Criteria'!F33</f>
        <v>3</v>
      </c>
      <c r="H71" s="10" t="str">
        <f>'Criteria'!G33</f>
        <v>No</v>
      </c>
      <c r="I71" s="14"/>
      <c r="J71" s="14"/>
      <c r="K71" s="14"/>
      <c r="L71" s="17"/>
      <c r="M71" s="17"/>
      <c r="N71" s="17"/>
      <c r="O71" s="13"/>
      <c r="P71" s="10">
        <f t="shared" si="0"/>
        <v>0</v>
      </c>
      <c r="Q71" s="10">
        <f t="shared" si="1"/>
        <v>0</v>
      </c>
      <c r="R71" s="10">
        <f t="shared" si="2"/>
        <v>0</v>
      </c>
      <c r="S71" s="10" t="str">
        <f t="shared" si="3"/>
        <v>Not applicable</v>
      </c>
      <c r="T71" s="10">
        <f t="shared" si="4"/>
        <v>0</v>
      </c>
      <c r="U71" s="1"/>
    </row>
    <row r="72" spans="1:21" ht="48" customHeight="1">
      <c r="A72" s="10" t="s">
        <v>96</v>
      </c>
      <c r="B72" s="10" t="str">
        <f>IF(Vendors!B8="","",Vendors!B8)</f>
        <v/>
      </c>
      <c r="C72" s="10" t="s">
        <v>202</v>
      </c>
      <c r="D72" s="10" t="str">
        <f>'Criteria'!B34</f>
        <v>Onboarding &amp; support</v>
      </c>
      <c r="E72" s="11" t="str">
        <f>'Criteria'!D34</f>
        <v>Sandbox access</v>
      </c>
      <c r="F72" s="10">
        <f>IF(B72="",0,'Criteria'!I34)</f>
        <v>0</v>
      </c>
      <c r="G72" s="10">
        <f>'Criteria'!F34</f>
        <v>4</v>
      </c>
      <c r="H72" s="10" t="str">
        <f>'Criteria'!G34</f>
        <v>Yes</v>
      </c>
      <c r="I72" s="14"/>
      <c r="J72" s="14"/>
      <c r="K72" s="14"/>
      <c r="L72" s="17"/>
      <c r="M72" s="17"/>
      <c r="N72" s="17"/>
      <c r="O72" s="13"/>
      <c r="P72" s="10">
        <f t="shared" si="0"/>
        <v>0</v>
      </c>
      <c r="Q72" s="10">
        <f t="shared" si="1"/>
        <v>0</v>
      </c>
      <c r="R72" s="10">
        <f t="shared" si="2"/>
        <v>0</v>
      </c>
      <c r="S72" s="10" t="str">
        <f t="shared" si="3"/>
        <v>Not applicable</v>
      </c>
      <c r="T72" s="10">
        <f t="shared" si="4"/>
        <v>0</v>
      </c>
      <c r="U72" s="1"/>
    </row>
    <row r="73" spans="1:21" ht="48" customHeight="1">
      <c r="A73" s="10" t="s">
        <v>96</v>
      </c>
      <c r="B73" s="10" t="str">
        <f>IF(Vendors!B8="","",Vendors!B8)</f>
        <v/>
      </c>
      <c r="C73" s="10" t="s">
        <v>205</v>
      </c>
      <c r="D73" s="10" t="str">
        <f>'Criteria'!B35</f>
        <v>Onboarding &amp; support</v>
      </c>
      <c r="E73" s="11" t="str">
        <f>'Criteria'!D35</f>
        <v>Support and escalation</v>
      </c>
      <c r="F73" s="10">
        <f>IF(B73="",0,'Criteria'!I35)</f>
        <v>0</v>
      </c>
      <c r="G73" s="10">
        <f>'Criteria'!F35</f>
        <v>4</v>
      </c>
      <c r="H73" s="10" t="str">
        <f>'Criteria'!G35</f>
        <v>No</v>
      </c>
      <c r="I73" s="14"/>
      <c r="J73" s="14"/>
      <c r="K73" s="14"/>
      <c r="L73" s="17"/>
      <c r="M73" s="17"/>
      <c r="N73" s="17"/>
      <c r="O73" s="13"/>
      <c r="P73" s="10">
        <f t="shared" ref="P73:P140" si="5">IF(AND(F73=1,ISNUMBER(I73),I73&gt;=0,I73&lt;=5,K73="Verified",L73&lt;&gt;"",N73&lt;&gt;"",ISNUMBER(O73)),1,0)</f>
        <v>0</v>
      </c>
      <c r="Q73" s="10">
        <f t="shared" ref="Q73:Q140" si="6">IF(P73=1,I73*G73,0)</f>
        <v>0</v>
      </c>
      <c r="R73" s="10">
        <f t="shared" ref="R73:R140" si="7">F73*G73*5</f>
        <v>0</v>
      </c>
      <c r="S73" s="10" t="str">
        <f t="shared" ref="S73:S140" si="8">IF(OR(F73=0,H73&lt;&gt;"Yes"),"Not applicable",IF(J73="Fail","Fail",IF(AND(J73="Pass",K73="Verified",L73&lt;&gt;"",N73&lt;&gt;"",ISNUMBER(O73)),"Pass","Pending")))</f>
        <v>Not applicable</v>
      </c>
      <c r="T73" s="10">
        <f t="shared" ref="T73:T140" si="9">P73*G73*5</f>
        <v>0</v>
      </c>
      <c r="U73" s="1"/>
    </row>
    <row r="74" spans="1:21" ht="48" customHeight="1">
      <c r="A74" s="10" t="s">
        <v>96</v>
      </c>
      <c r="B74" s="10" t="str">
        <f>IF(Vendors!B8="","",Vendors!B8)</f>
        <v/>
      </c>
      <c r="C74" s="10" t="s">
        <v>208</v>
      </c>
      <c r="D74" s="10" t="str">
        <f>'Criteria'!B36</f>
        <v>Vendor reliability</v>
      </c>
      <c r="E74" s="11" t="str">
        <f>'Criteria'!D36</f>
        <v>Medtech reference customers</v>
      </c>
      <c r="F74" s="10">
        <f>IF(B74="",0,'Criteria'!I36)</f>
        <v>0</v>
      </c>
      <c r="G74" s="10">
        <f>'Criteria'!F36</f>
        <v>5</v>
      </c>
      <c r="H74" s="10" t="str">
        <f>'Criteria'!G36</f>
        <v>No</v>
      </c>
      <c r="I74" s="14"/>
      <c r="J74" s="14"/>
      <c r="K74" s="14"/>
      <c r="L74" s="17"/>
      <c r="M74" s="17"/>
      <c r="N74" s="17"/>
      <c r="O74" s="13"/>
      <c r="P74" s="10">
        <f t="shared" si="5"/>
        <v>0</v>
      </c>
      <c r="Q74" s="10">
        <f t="shared" si="6"/>
        <v>0</v>
      </c>
      <c r="R74" s="10">
        <f t="shared" si="7"/>
        <v>0</v>
      </c>
      <c r="S74" s="10" t="str">
        <f t="shared" si="8"/>
        <v>Not applicable</v>
      </c>
      <c r="T74" s="10">
        <f t="shared" si="9"/>
        <v>0</v>
      </c>
      <c r="U74" s="1"/>
    </row>
    <row r="75" spans="1:21" ht="48" customHeight="1">
      <c r="A75" s="10" t="s">
        <v>96</v>
      </c>
      <c r="B75" s="10" t="str">
        <f>IF(Vendors!B8="","",Vendors!B8)</f>
        <v/>
      </c>
      <c r="C75" s="10" t="s">
        <v>211</v>
      </c>
      <c r="D75" s="10" t="str">
        <f>'Criteria'!B37</f>
        <v>Vendor reliability</v>
      </c>
      <c r="E75" s="11" t="str">
        <f>'Criteria'!D37</f>
        <v>Company maturity and stability</v>
      </c>
      <c r="F75" s="10">
        <f>IF(B75="",0,'Criteria'!I37)</f>
        <v>0</v>
      </c>
      <c r="G75" s="10">
        <f>'Criteria'!F37</f>
        <v>3</v>
      </c>
      <c r="H75" s="10" t="str">
        <f>'Criteria'!G37</f>
        <v>No</v>
      </c>
      <c r="I75" s="14"/>
      <c r="J75" s="14"/>
      <c r="K75" s="14"/>
      <c r="L75" s="17"/>
      <c r="M75" s="17"/>
      <c r="N75" s="17"/>
      <c r="O75" s="13"/>
      <c r="P75" s="10">
        <f t="shared" si="5"/>
        <v>0</v>
      </c>
      <c r="Q75" s="10">
        <f t="shared" si="6"/>
        <v>0</v>
      </c>
      <c r="R75" s="10">
        <f t="shared" si="7"/>
        <v>0</v>
      </c>
      <c r="S75" s="10" t="str">
        <f t="shared" si="8"/>
        <v>Not applicable</v>
      </c>
      <c r="T75" s="10">
        <f t="shared" si="9"/>
        <v>0</v>
      </c>
      <c r="U75" s="1"/>
    </row>
    <row r="76" spans="1:21" ht="48" customHeight="1">
      <c r="A76" s="10" t="s">
        <v>96</v>
      </c>
      <c r="B76" s="10" t="str">
        <f>IF(Vendors!B8="","",Vendors!B8)</f>
        <v/>
      </c>
      <c r="C76" s="10" t="s">
        <v>214</v>
      </c>
      <c r="D76" s="10" t="str">
        <f>'Criteria'!B38</f>
        <v>Vendor reliability</v>
      </c>
      <c r="E76" s="11" t="str">
        <f>'Criteria'!D38</f>
        <v>Reliability track record</v>
      </c>
      <c r="F76" s="10">
        <f>IF(B76="",0,'Criteria'!I38)</f>
        <v>0</v>
      </c>
      <c r="G76" s="10">
        <f>'Criteria'!F38</f>
        <v>4</v>
      </c>
      <c r="H76" s="10" t="str">
        <f>'Criteria'!G38</f>
        <v>No</v>
      </c>
      <c r="I76" s="14"/>
      <c r="J76" s="14"/>
      <c r="K76" s="14"/>
      <c r="L76" s="17"/>
      <c r="M76" s="17"/>
      <c r="N76" s="17"/>
      <c r="O76" s="13"/>
      <c r="P76" s="10">
        <f t="shared" si="5"/>
        <v>0</v>
      </c>
      <c r="Q76" s="10">
        <f t="shared" si="6"/>
        <v>0</v>
      </c>
      <c r="R76" s="10">
        <f t="shared" si="7"/>
        <v>0</v>
      </c>
      <c r="S76" s="10" t="str">
        <f t="shared" si="8"/>
        <v>Not applicable</v>
      </c>
      <c r="T76" s="10">
        <f t="shared" si="9"/>
        <v>0</v>
      </c>
      <c r="U76" s="1"/>
    </row>
    <row r="77" spans="1:21" ht="48" customHeight="1">
      <c r="A77" s="10" t="s">
        <v>96</v>
      </c>
      <c r="B77" s="10" t="str">
        <f>IF(Vendors!B8="","",Vendors!B8)</f>
        <v/>
      </c>
      <c r="C77" s="10" t="s">
        <v>217</v>
      </c>
      <c r="D77" s="10" t="str">
        <f>'Criteria'!B39</f>
        <v>Vendor reliability</v>
      </c>
      <c r="E77" s="11" t="str">
        <f>'Criteria'!D39</f>
        <v>Product roadmap and capacity</v>
      </c>
      <c r="F77" s="10">
        <f>IF(B77="",0,'Criteria'!I39)</f>
        <v>0</v>
      </c>
      <c r="G77" s="10">
        <f>'Criteria'!F39</f>
        <v>3</v>
      </c>
      <c r="H77" s="10" t="str">
        <f>'Criteria'!G39</f>
        <v>No</v>
      </c>
      <c r="I77" s="14"/>
      <c r="J77" s="14"/>
      <c r="K77" s="14"/>
      <c r="L77" s="17"/>
      <c r="M77" s="17"/>
      <c r="N77" s="17"/>
      <c r="O77" s="13"/>
      <c r="P77" s="10">
        <f t="shared" si="5"/>
        <v>0</v>
      </c>
      <c r="Q77" s="10">
        <f t="shared" si="6"/>
        <v>0</v>
      </c>
      <c r="R77" s="10">
        <f t="shared" si="7"/>
        <v>0</v>
      </c>
      <c r="S77" s="10" t="str">
        <f t="shared" si="8"/>
        <v>Not applicable</v>
      </c>
      <c r="T77" s="10">
        <f t="shared" si="9"/>
        <v>0</v>
      </c>
      <c r="U77" s="1"/>
    </row>
    <row r="78" spans="1:21" ht="48" customHeight="1">
      <c r="A78" s="10" t="s">
        <v>96</v>
      </c>
      <c r="B78" s="10" t="str">
        <f>IF(Vendors!B8="","",Vendors!B8)</f>
        <v/>
      </c>
      <c r="C78" s="10" t="s">
        <v>220</v>
      </c>
      <c r="D78" s="10" t="str">
        <f>'Criteria'!B40</f>
        <v>Commercial</v>
      </c>
      <c r="E78" s="11" t="str">
        <f>'Criteria'!D40</f>
        <v>License structure and entitlement</v>
      </c>
      <c r="F78" s="10">
        <f>IF(B78="",0,'Criteria'!I40)</f>
        <v>0</v>
      </c>
      <c r="G78" s="10">
        <f>'Criteria'!F40</f>
        <v>4</v>
      </c>
      <c r="H78" s="10" t="str">
        <f>'Criteria'!G40</f>
        <v>No</v>
      </c>
      <c r="I78" s="14"/>
      <c r="J78" s="14"/>
      <c r="K78" s="14"/>
      <c r="L78" s="17"/>
      <c r="M78" s="17"/>
      <c r="N78" s="17"/>
      <c r="O78" s="13"/>
      <c r="P78" s="10">
        <f t="shared" si="5"/>
        <v>0</v>
      </c>
      <c r="Q78" s="10">
        <f t="shared" si="6"/>
        <v>0</v>
      </c>
      <c r="R78" s="10">
        <f t="shared" si="7"/>
        <v>0</v>
      </c>
      <c r="S78" s="10" t="str">
        <f t="shared" si="8"/>
        <v>Not applicable</v>
      </c>
      <c r="T78" s="10">
        <f t="shared" si="9"/>
        <v>0</v>
      </c>
      <c r="U78" s="1"/>
    </row>
    <row r="79" spans="1:21" ht="48" customHeight="1">
      <c r="A79" s="10" t="s">
        <v>96</v>
      </c>
      <c r="B79" s="10" t="str">
        <f>IF(Vendors!B8="","",Vendors!B8)</f>
        <v/>
      </c>
      <c r="C79" s="10" t="s">
        <v>222</v>
      </c>
      <c r="D79" s="10" t="str">
        <f>'Criteria'!B41</f>
        <v>Commercial</v>
      </c>
      <c r="E79" s="11" t="str">
        <f>'Criteria'!D41</f>
        <v>Quote and contract transparency</v>
      </c>
      <c r="F79" s="10">
        <f>IF(B79="",0,'Criteria'!I41)</f>
        <v>0</v>
      </c>
      <c r="G79" s="10">
        <f>'Criteria'!F41</f>
        <v>4</v>
      </c>
      <c r="H79" s="10" t="str">
        <f>'Criteria'!G41</f>
        <v>No</v>
      </c>
      <c r="I79" s="14"/>
      <c r="J79" s="14"/>
      <c r="K79" s="14"/>
      <c r="L79" s="17"/>
      <c r="M79" s="17"/>
      <c r="N79" s="17"/>
      <c r="O79" s="13"/>
      <c r="P79" s="10">
        <f t="shared" si="5"/>
        <v>0</v>
      </c>
      <c r="Q79" s="10">
        <f t="shared" si="6"/>
        <v>0</v>
      </c>
      <c r="R79" s="10">
        <f t="shared" si="7"/>
        <v>0</v>
      </c>
      <c r="S79" s="10" t="str">
        <f t="shared" si="8"/>
        <v>Not applicable</v>
      </c>
      <c r="T79" s="10">
        <f t="shared" si="9"/>
        <v>0</v>
      </c>
      <c r="U79" s="1"/>
    </row>
    <row r="80" spans="1:21" ht="48" customHeight="1">
      <c r="A80" s="10" t="s">
        <v>96</v>
      </c>
      <c r="B80" s="10" t="str">
        <f>IF(Vendors!B8="","",Vendors!B8)</f>
        <v/>
      </c>
      <c r="C80" s="10" t="s">
        <v>225</v>
      </c>
      <c r="D80" s="10" t="str">
        <f>'Criteria'!B42</f>
        <v>Commercial</v>
      </c>
      <c r="E80" s="11" t="str">
        <f>'Criteria'!D42</f>
        <v>Scale and commercial flexibility</v>
      </c>
      <c r="F80" s="10">
        <f>IF(B80="",0,'Criteria'!I42)</f>
        <v>0</v>
      </c>
      <c r="G80" s="10">
        <f>'Criteria'!F42</f>
        <v>3</v>
      </c>
      <c r="H80" s="10" t="str">
        <f>'Criteria'!G42</f>
        <v>No</v>
      </c>
      <c r="I80" s="14"/>
      <c r="J80" s="14"/>
      <c r="K80" s="14"/>
      <c r="L80" s="17"/>
      <c r="M80" s="17"/>
      <c r="N80" s="17"/>
      <c r="O80" s="13"/>
      <c r="P80" s="10">
        <f t="shared" si="5"/>
        <v>0</v>
      </c>
      <c r="Q80" s="10">
        <f t="shared" si="6"/>
        <v>0</v>
      </c>
      <c r="R80" s="10">
        <f t="shared" si="7"/>
        <v>0</v>
      </c>
      <c r="S80" s="10" t="str">
        <f t="shared" si="8"/>
        <v>Not applicable</v>
      </c>
      <c r="T80" s="10">
        <f t="shared" si="9"/>
        <v>0</v>
      </c>
      <c r="U80" s="1"/>
    </row>
    <row r="81" spans="1:21" ht="48" customHeight="1">
      <c r="A81" s="10" t="s">
        <v>96</v>
      </c>
      <c r="B81" s="10" t="str">
        <f>IF(Vendors!B8="","",Vendors!B8)</f>
        <v/>
      </c>
      <c r="C81" s="10" t="s">
        <v>289</v>
      </c>
      <c r="D81" s="10" t="str">
        <f>'Criteria'!B43</f>
        <v>Validation &amp; usability</v>
      </c>
      <c r="E81" s="11" t="str">
        <f>'Criteria'!D43</f>
        <v>API capabilities</v>
      </c>
      <c r="F81" s="10">
        <f>IF(B81="",0,'Criteria'!I43)</f>
        <v>0</v>
      </c>
      <c r="G81" s="10">
        <f>'Criteria'!F43</f>
        <v>3</v>
      </c>
      <c r="H81" s="10" t="str">
        <f>'Criteria'!G43</f>
        <v>No</v>
      </c>
      <c r="I81" s="14"/>
      <c r="J81" s="14"/>
      <c r="K81" s="14"/>
      <c r="L81" s="17"/>
      <c r="M81" s="17"/>
      <c r="N81" s="17"/>
      <c r="O81" s="13"/>
      <c r="P81" s="10">
        <f>IF(AND(F81=1,ISNUMBER(I81),I81&gt;=0,I81&lt;=5,K81="Verified",L81&lt;&gt;"",N81&lt;&gt;"",ISNUMBER(O81)),1,0)</f>
        <v>0</v>
      </c>
      <c r="Q81" s="10">
        <f>IF(P81=1,I81*G81,0)</f>
        <v>0</v>
      </c>
      <c r="R81" s="10">
        <f>F81*G81*5</f>
        <v>0</v>
      </c>
      <c r="S81" s="10" t="str">
        <f>IF(OR(F81=0,H81&lt;&gt;"Yes"),"Not applicable",IF(J81="Fail","Fail",IF(AND(J81="Pass",K81="Verified",L81&lt;&gt;"",N81&lt;&gt;"",ISNUMBER(O81)),"Pass","Pending")))</f>
        <v>Not applicable</v>
      </c>
      <c r="T81" s="10">
        <f>P81*G81*5</f>
        <v>0</v>
      </c>
      <c r="U81" s="1"/>
    </row>
    <row r="82" spans="1:21" ht="48" customHeight="1">
      <c r="A82" s="10" t="s">
        <v>96</v>
      </c>
      <c r="B82" s="10" t="str">
        <f>IF(Vendors!B8="","",Vendors!B8)</f>
        <v/>
      </c>
      <c r="C82" s="10" t="s">
        <v>293</v>
      </c>
      <c r="D82" s="10" t="str">
        <f>'Criteria'!B44</f>
        <v>Validation &amp; usability</v>
      </c>
      <c r="E82" s="11" t="str">
        <f>'Criteria'!D44</f>
        <v>External connectors</v>
      </c>
      <c r="F82" s="10">
        <f>IF(B82="",0,'Criteria'!I44)</f>
        <v>0</v>
      </c>
      <c r="G82" s="10">
        <f>'Criteria'!F44</f>
        <v>3</v>
      </c>
      <c r="H82" s="10" t="str">
        <f>'Criteria'!G44</f>
        <v>No</v>
      </c>
      <c r="I82" s="14"/>
      <c r="J82" s="14"/>
      <c r="K82" s="14"/>
      <c r="L82" s="17"/>
      <c r="M82" s="17"/>
      <c r="N82" s="17"/>
      <c r="O82" s="13"/>
      <c r="P82" s="10">
        <f>IF(AND(F82=1,ISNUMBER(I82),I82&gt;=0,I82&lt;=5,K82="Verified",L82&lt;&gt;"",N82&lt;&gt;"",ISNUMBER(O82)),1,0)</f>
        <v>0</v>
      </c>
      <c r="Q82" s="10">
        <f>IF(P82=1,I82*G82,0)</f>
        <v>0</v>
      </c>
      <c r="R82" s="10">
        <f>F82*G82*5</f>
        <v>0</v>
      </c>
      <c r="S82" s="10" t="str">
        <f>IF(OR(F82=0,H82&lt;&gt;"Yes"),"Not applicable",IF(J82="Fail","Fail",IF(AND(J82="Pass",K82="Verified",L82&lt;&gt;"",N82&lt;&gt;"",ISNUMBER(O82)),"Pass","Pending")))</f>
        <v>Not applicable</v>
      </c>
      <c r="T82" s="10">
        <f>P82*G82*5</f>
        <v>0</v>
      </c>
      <c r="U82" s="1"/>
    </row>
    <row r="83" spans="1:21" ht="48" customHeight="1">
      <c r="A83" s="10" t="s">
        <v>97</v>
      </c>
      <c r="B83" s="10" t="str">
        <f>IF(Vendors!B9="","",Vendors!B9)</f>
        <v/>
      </c>
      <c r="C83" s="10" t="s">
        <v>116</v>
      </c>
      <c r="D83" s="10" t="str">
        <f>'Criteria'!B7</f>
        <v>Security</v>
      </c>
      <c r="E83" s="11" t="str">
        <f>'Criteria'!D7</f>
        <v>ISO/IEC 27001 certification</v>
      </c>
      <c r="F83" s="10">
        <f>IF(B83="",0,'Criteria'!I7)</f>
        <v>0</v>
      </c>
      <c r="G83" s="10">
        <f>'Criteria'!F7</f>
        <v>5</v>
      </c>
      <c r="H83" s="10" t="str">
        <f>'Criteria'!G7</f>
        <v>Yes</v>
      </c>
      <c r="I83" s="14"/>
      <c r="J83" s="14"/>
      <c r="K83" s="14"/>
      <c r="L83" s="17"/>
      <c r="M83" s="17"/>
      <c r="N83" s="17"/>
      <c r="O83" s="13"/>
      <c r="P83" s="10">
        <f t="shared" si="5"/>
        <v>0</v>
      </c>
      <c r="Q83" s="10">
        <f t="shared" si="6"/>
        <v>0</v>
      </c>
      <c r="R83" s="10">
        <f t="shared" si="7"/>
        <v>0</v>
      </c>
      <c r="S83" s="10" t="str">
        <f t="shared" si="8"/>
        <v>Not applicable</v>
      </c>
      <c r="T83" s="10">
        <f t="shared" si="9"/>
        <v>0</v>
      </c>
      <c r="U83" s="1"/>
    </row>
    <row r="84" spans="1:21" ht="48" customHeight="1">
      <c r="A84" s="10" t="s">
        <v>97</v>
      </c>
      <c r="B84" s="10" t="str">
        <f>IF(Vendors!B9="","",Vendors!B9)</f>
        <v/>
      </c>
      <c r="C84" s="10" t="s">
        <v>122</v>
      </c>
      <c r="D84" s="10" t="str">
        <f>'Criteria'!B8</f>
        <v>Security</v>
      </c>
      <c r="E84" s="11" t="str">
        <f>'Criteria'!D8</f>
        <v>EU data location</v>
      </c>
      <c r="F84" s="10">
        <f>IF(B84="",0,'Criteria'!I8)</f>
        <v>0</v>
      </c>
      <c r="G84" s="10">
        <f>'Criteria'!F8</f>
        <v>5</v>
      </c>
      <c r="H84" s="10" t="str">
        <f>'Criteria'!G8</f>
        <v>Yes</v>
      </c>
      <c r="I84" s="14"/>
      <c r="J84" s="14"/>
      <c r="K84" s="14"/>
      <c r="L84" s="17"/>
      <c r="M84" s="17"/>
      <c r="N84" s="17"/>
      <c r="O84" s="13"/>
      <c r="P84" s="10">
        <f t="shared" si="5"/>
        <v>0</v>
      </c>
      <c r="Q84" s="10">
        <f t="shared" si="6"/>
        <v>0</v>
      </c>
      <c r="R84" s="10">
        <f t="shared" si="7"/>
        <v>0</v>
      </c>
      <c r="S84" s="10" t="str">
        <f t="shared" si="8"/>
        <v>Not applicable</v>
      </c>
      <c r="T84" s="10">
        <f t="shared" si="9"/>
        <v>0</v>
      </c>
      <c r="U84" s="1"/>
    </row>
    <row r="85" spans="1:21" ht="48" customHeight="1">
      <c r="A85" s="10" t="s">
        <v>97</v>
      </c>
      <c r="B85" s="10" t="str">
        <f>IF(Vendors!B9="","",Vendors!B9)</f>
        <v/>
      </c>
      <c r="C85" s="10" t="s">
        <v>125</v>
      </c>
      <c r="D85" s="10" t="str">
        <f>'Criteria'!B9</f>
        <v>Security</v>
      </c>
      <c r="E85" s="11" t="str">
        <f>'Criteria'!D9</f>
        <v>Backup and recovery</v>
      </c>
      <c r="F85" s="10">
        <f>IF(B85="",0,'Criteria'!I9)</f>
        <v>0</v>
      </c>
      <c r="G85" s="10">
        <f>'Criteria'!F9</f>
        <v>5</v>
      </c>
      <c r="H85" s="10" t="str">
        <f>'Criteria'!G9</f>
        <v>Yes</v>
      </c>
      <c r="I85" s="14"/>
      <c r="J85" s="14"/>
      <c r="K85" s="14"/>
      <c r="L85" s="17"/>
      <c r="M85" s="17"/>
      <c r="N85" s="17"/>
      <c r="O85" s="13"/>
      <c r="P85" s="10">
        <f t="shared" si="5"/>
        <v>0</v>
      </c>
      <c r="Q85" s="10">
        <f t="shared" si="6"/>
        <v>0</v>
      </c>
      <c r="R85" s="10">
        <f t="shared" si="7"/>
        <v>0</v>
      </c>
      <c r="S85" s="10" t="str">
        <f t="shared" si="8"/>
        <v>Not applicable</v>
      </c>
      <c r="T85" s="10">
        <f t="shared" si="9"/>
        <v>0</v>
      </c>
      <c r="U85" s="1"/>
    </row>
    <row r="86" spans="1:21" ht="48" customHeight="1">
      <c r="A86" s="10" t="s">
        <v>97</v>
      </c>
      <c r="B86" s="10" t="str">
        <f>IF(Vendors!B9="","",Vendors!B9)</f>
        <v/>
      </c>
      <c r="C86" s="10" t="s">
        <v>128</v>
      </c>
      <c r="D86" s="10" t="str">
        <f>'Criteria'!B10</f>
        <v>Security</v>
      </c>
      <c r="E86" s="11" t="str">
        <f>'Criteria'!D10</f>
        <v>Identity and permissions</v>
      </c>
      <c r="F86" s="10">
        <f>IF(B86="",0,'Criteria'!I10)</f>
        <v>0</v>
      </c>
      <c r="G86" s="10">
        <f>'Criteria'!F10</f>
        <v>4</v>
      </c>
      <c r="H86" s="10" t="str">
        <f>'Criteria'!G10</f>
        <v>Yes</v>
      </c>
      <c r="I86" s="14"/>
      <c r="J86" s="14"/>
      <c r="K86" s="14"/>
      <c r="L86" s="17"/>
      <c r="M86" s="17"/>
      <c r="N86" s="17"/>
      <c r="O86" s="13"/>
      <c r="P86" s="10">
        <f t="shared" si="5"/>
        <v>0</v>
      </c>
      <c r="Q86" s="10">
        <f t="shared" si="6"/>
        <v>0</v>
      </c>
      <c r="R86" s="10">
        <f t="shared" si="7"/>
        <v>0</v>
      </c>
      <c r="S86" s="10" t="str">
        <f t="shared" si="8"/>
        <v>Not applicable</v>
      </c>
      <c r="T86" s="10">
        <f t="shared" si="9"/>
        <v>0</v>
      </c>
      <c r="U86" s="1"/>
    </row>
    <row r="87" spans="1:21" ht="48" customHeight="1">
      <c r="A87" s="10" t="s">
        <v>97</v>
      </c>
      <c r="B87" s="10" t="str">
        <f>IF(Vendors!B9="","",Vendors!B9)</f>
        <v/>
      </c>
      <c r="C87" s="10" t="s">
        <v>131</v>
      </c>
      <c r="D87" s="10" t="str">
        <f>'Criteria'!B11</f>
        <v>Security</v>
      </c>
      <c r="E87" s="11" t="str">
        <f>'Criteria'!D11</f>
        <v>Privacy and incident response</v>
      </c>
      <c r="F87" s="10">
        <f>IF(B87="",0,'Criteria'!I11)</f>
        <v>0</v>
      </c>
      <c r="G87" s="10">
        <f>'Criteria'!F11</f>
        <v>4</v>
      </c>
      <c r="H87" s="10" t="str">
        <f>'Criteria'!G11</f>
        <v>Yes</v>
      </c>
      <c r="I87" s="14"/>
      <c r="J87" s="14"/>
      <c r="K87" s="14"/>
      <c r="L87" s="17"/>
      <c r="M87" s="17"/>
      <c r="N87" s="17"/>
      <c r="O87" s="13"/>
      <c r="P87" s="10">
        <f t="shared" si="5"/>
        <v>0</v>
      </c>
      <c r="Q87" s="10">
        <f t="shared" si="6"/>
        <v>0</v>
      </c>
      <c r="R87" s="10">
        <f t="shared" si="7"/>
        <v>0</v>
      </c>
      <c r="S87" s="10" t="str">
        <f t="shared" si="8"/>
        <v>Not applicable</v>
      </c>
      <c r="T87" s="10">
        <f t="shared" si="9"/>
        <v>0</v>
      </c>
      <c r="U87" s="1"/>
    </row>
    <row r="88" spans="1:21" ht="48" customHeight="1">
      <c r="A88" s="10" t="s">
        <v>97</v>
      </c>
      <c r="B88" s="10" t="str">
        <f>IF(Vendors!B9="","",Vendors!B9)</f>
        <v/>
      </c>
      <c r="C88" s="10" t="s">
        <v>134</v>
      </c>
      <c r="D88" s="10" t="str">
        <f>'Criteria'!B12</f>
        <v>Security</v>
      </c>
      <c r="E88" s="11" t="str">
        <f>'Criteria'!D12</f>
        <v>Availability and service history</v>
      </c>
      <c r="F88" s="10">
        <f>IF(B88="",0,'Criteria'!I12)</f>
        <v>0</v>
      </c>
      <c r="G88" s="10">
        <f>'Criteria'!F12</f>
        <v>3</v>
      </c>
      <c r="H88" s="10" t="str">
        <f>'Criteria'!G12</f>
        <v>No</v>
      </c>
      <c r="I88" s="14"/>
      <c r="J88" s="14"/>
      <c r="K88" s="14"/>
      <c r="L88" s="17"/>
      <c r="M88" s="17"/>
      <c r="N88" s="17"/>
      <c r="O88" s="13"/>
      <c r="P88" s="10">
        <f t="shared" si="5"/>
        <v>0</v>
      </c>
      <c r="Q88" s="10">
        <f t="shared" si="6"/>
        <v>0</v>
      </c>
      <c r="R88" s="10">
        <f t="shared" si="7"/>
        <v>0</v>
      </c>
      <c r="S88" s="10" t="str">
        <f t="shared" si="8"/>
        <v>Not applicable</v>
      </c>
      <c r="T88" s="10">
        <f t="shared" si="9"/>
        <v>0</v>
      </c>
      <c r="U88" s="1"/>
    </row>
    <row r="89" spans="1:21" ht="48" customHeight="1">
      <c r="A89" s="10" t="s">
        <v>97</v>
      </c>
      <c r="B89" s="10" t="str">
        <f>IF(Vendors!B9="","",Vendors!B9)</f>
        <v/>
      </c>
      <c r="C89" s="10" t="s">
        <v>138</v>
      </c>
      <c r="D89" s="10" t="str">
        <f>'Criteria'!B13</f>
        <v>QMS</v>
      </c>
      <c r="E89" s="11" t="str">
        <f>'Criteria'!D13</f>
        <v>Document control</v>
      </c>
      <c r="F89" s="10">
        <f>IF(B89="",0,'Criteria'!I13)</f>
        <v>0</v>
      </c>
      <c r="G89" s="10">
        <f>'Criteria'!F13</f>
        <v>5</v>
      </c>
      <c r="H89" s="10" t="str">
        <f>'Criteria'!G13</f>
        <v>Yes</v>
      </c>
      <c r="I89" s="14"/>
      <c r="J89" s="14"/>
      <c r="K89" s="14"/>
      <c r="L89" s="17"/>
      <c r="M89" s="17"/>
      <c r="N89" s="17"/>
      <c r="O89" s="13"/>
      <c r="P89" s="10">
        <f t="shared" si="5"/>
        <v>0</v>
      </c>
      <c r="Q89" s="10">
        <f t="shared" si="6"/>
        <v>0</v>
      </c>
      <c r="R89" s="10">
        <f t="shared" si="7"/>
        <v>0</v>
      </c>
      <c r="S89" s="10" t="str">
        <f t="shared" si="8"/>
        <v>Not applicable</v>
      </c>
      <c r="T89" s="10">
        <f t="shared" si="9"/>
        <v>0</v>
      </c>
      <c r="U89" s="1"/>
    </row>
    <row r="90" spans="1:21" ht="48" customHeight="1">
      <c r="A90" s="10" t="s">
        <v>97</v>
      </c>
      <c r="B90" s="10" t="str">
        <f>IF(Vendors!B9="","",Vendors!B9)</f>
        <v/>
      </c>
      <c r="C90" s="10" t="s">
        <v>142</v>
      </c>
      <c r="D90" s="10" t="str">
        <f>'Criteria'!B14</f>
        <v>QMS</v>
      </c>
      <c r="E90" s="11" t="str">
        <f>'Criteria'!D14</f>
        <v>Non-conformance and CAPA</v>
      </c>
      <c r="F90" s="10">
        <f>IF(B90="",0,'Criteria'!I14)</f>
        <v>0</v>
      </c>
      <c r="G90" s="10">
        <f>'Criteria'!F14</f>
        <v>5</v>
      </c>
      <c r="H90" s="10" t="str">
        <f>'Criteria'!G14</f>
        <v>Yes</v>
      </c>
      <c r="I90" s="14"/>
      <c r="J90" s="14"/>
      <c r="K90" s="14"/>
      <c r="L90" s="17"/>
      <c r="M90" s="17"/>
      <c r="N90" s="17"/>
      <c r="O90" s="13"/>
      <c r="P90" s="10">
        <f t="shared" si="5"/>
        <v>0</v>
      </c>
      <c r="Q90" s="10">
        <f t="shared" si="6"/>
        <v>0</v>
      </c>
      <c r="R90" s="10">
        <f t="shared" si="7"/>
        <v>0</v>
      </c>
      <c r="S90" s="10" t="str">
        <f t="shared" si="8"/>
        <v>Not applicable</v>
      </c>
      <c r="T90" s="10">
        <f t="shared" si="9"/>
        <v>0</v>
      </c>
      <c r="U90" s="1"/>
    </row>
    <row r="91" spans="1:21" ht="48" customHeight="1">
      <c r="A91" s="10" t="s">
        <v>97</v>
      </c>
      <c r="B91" s="10" t="str">
        <f>IF(Vendors!B9="","",Vendors!B9)</f>
        <v/>
      </c>
      <c r="C91" s="10" t="s">
        <v>145</v>
      </c>
      <c r="D91" s="10" t="str">
        <f>'Criteria'!B15</f>
        <v>QMS</v>
      </c>
      <c r="E91" s="11" t="str">
        <f>'Criteria'!D15</f>
        <v>Supplier control</v>
      </c>
      <c r="F91" s="10">
        <f>IF(B91="",0,'Criteria'!I15)</f>
        <v>0</v>
      </c>
      <c r="G91" s="10">
        <f>'Criteria'!F15</f>
        <v>4</v>
      </c>
      <c r="H91" s="10" t="str">
        <f>'Criteria'!G15</f>
        <v>Yes</v>
      </c>
      <c r="I91" s="14"/>
      <c r="J91" s="14"/>
      <c r="K91" s="14"/>
      <c r="L91" s="17"/>
      <c r="M91" s="17"/>
      <c r="N91" s="17"/>
      <c r="O91" s="13"/>
      <c r="P91" s="10">
        <f t="shared" si="5"/>
        <v>0</v>
      </c>
      <c r="Q91" s="10">
        <f t="shared" si="6"/>
        <v>0</v>
      </c>
      <c r="R91" s="10">
        <f t="shared" si="7"/>
        <v>0</v>
      </c>
      <c r="S91" s="10" t="str">
        <f t="shared" si="8"/>
        <v>Not applicable</v>
      </c>
      <c r="T91" s="10">
        <f t="shared" si="9"/>
        <v>0</v>
      </c>
      <c r="U91" s="1"/>
    </row>
    <row r="92" spans="1:21" ht="48" customHeight="1">
      <c r="A92" s="10" t="s">
        <v>97</v>
      </c>
      <c r="B92" s="10" t="str">
        <f>IF(Vendors!B9="","",Vendors!B9)</f>
        <v/>
      </c>
      <c r="C92" s="10" t="s">
        <v>148</v>
      </c>
      <c r="D92" s="10" t="str">
        <f>'Criteria'!B16</f>
        <v>QMS</v>
      </c>
      <c r="E92" s="11" t="str">
        <f>'Criteria'!D16</f>
        <v>Training and competence</v>
      </c>
      <c r="F92" s="10">
        <f>IF(B92="",0,'Criteria'!I16)</f>
        <v>0</v>
      </c>
      <c r="G92" s="10">
        <f>'Criteria'!F16</f>
        <v>4</v>
      </c>
      <c r="H92" s="10" t="str">
        <f>'Criteria'!G16</f>
        <v>No</v>
      </c>
      <c r="I92" s="14"/>
      <c r="J92" s="14"/>
      <c r="K92" s="14"/>
      <c r="L92" s="17"/>
      <c r="M92" s="17"/>
      <c r="N92" s="17"/>
      <c r="O92" s="13"/>
      <c r="P92" s="10">
        <f t="shared" si="5"/>
        <v>0</v>
      </c>
      <c r="Q92" s="10">
        <f t="shared" si="6"/>
        <v>0</v>
      </c>
      <c r="R92" s="10">
        <f t="shared" si="7"/>
        <v>0</v>
      </c>
      <c r="S92" s="10" t="str">
        <f t="shared" si="8"/>
        <v>Not applicable</v>
      </c>
      <c r="T92" s="10">
        <f t="shared" si="9"/>
        <v>0</v>
      </c>
      <c r="U92" s="1"/>
    </row>
    <row r="93" spans="1:21" ht="48" customHeight="1">
      <c r="A93" s="10" t="s">
        <v>97</v>
      </c>
      <c r="B93" s="10" t="str">
        <f>IF(Vendors!B9="","",Vendors!B9)</f>
        <v/>
      </c>
      <c r="C93" s="10" t="s">
        <v>151</v>
      </c>
      <c r="D93" s="10" t="str">
        <f>'Criteria'!B17</f>
        <v>QMS</v>
      </c>
      <c r="E93" s="11" t="str">
        <f>'Criteria'!D17</f>
        <v>Complaints and post-market processes</v>
      </c>
      <c r="F93" s="10">
        <f>IF(B93="",0,'Criteria'!I17)</f>
        <v>0</v>
      </c>
      <c r="G93" s="10">
        <f>'Criteria'!F17</f>
        <v>4</v>
      </c>
      <c r="H93" s="10" t="str">
        <f>'Criteria'!G17</f>
        <v>No</v>
      </c>
      <c r="I93" s="14"/>
      <c r="J93" s="14"/>
      <c r="K93" s="14"/>
      <c r="L93" s="17"/>
      <c r="M93" s="17"/>
      <c r="N93" s="17"/>
      <c r="O93" s="13"/>
      <c r="P93" s="10">
        <f t="shared" si="5"/>
        <v>0</v>
      </c>
      <c r="Q93" s="10">
        <f t="shared" si="6"/>
        <v>0</v>
      </c>
      <c r="R93" s="10">
        <f t="shared" si="7"/>
        <v>0</v>
      </c>
      <c r="S93" s="10" t="str">
        <f t="shared" si="8"/>
        <v>Not applicable</v>
      </c>
      <c r="T93" s="10">
        <f t="shared" si="9"/>
        <v>0</v>
      </c>
      <c r="U93" s="1"/>
    </row>
    <row r="94" spans="1:21" ht="48" customHeight="1">
      <c r="A94" s="10" t="s">
        <v>97</v>
      </c>
      <c r="B94" s="10" t="str">
        <f>IF(Vendors!B9="","",Vendors!B9)</f>
        <v/>
      </c>
      <c r="C94" s="10" t="s">
        <v>154</v>
      </c>
      <c r="D94" s="10" t="str">
        <f>'Criteria'!B18</f>
        <v>QMS</v>
      </c>
      <c r="E94" s="11" t="str">
        <f>'Criteria'!D18</f>
        <v>Audits and management review</v>
      </c>
      <c r="F94" s="10">
        <f>IF(B94="",0,'Criteria'!I18)</f>
        <v>0</v>
      </c>
      <c r="G94" s="10">
        <f>'Criteria'!F18</f>
        <v>3</v>
      </c>
      <c r="H94" s="10" t="str">
        <f>'Criteria'!G18</f>
        <v>No</v>
      </c>
      <c r="I94" s="14"/>
      <c r="J94" s="14"/>
      <c r="K94" s="14"/>
      <c r="L94" s="17"/>
      <c r="M94" s="17"/>
      <c r="N94" s="17"/>
      <c r="O94" s="13"/>
      <c r="P94" s="10">
        <f t="shared" si="5"/>
        <v>0</v>
      </c>
      <c r="Q94" s="10">
        <f t="shared" si="6"/>
        <v>0</v>
      </c>
      <c r="R94" s="10">
        <f t="shared" si="7"/>
        <v>0</v>
      </c>
      <c r="S94" s="10" t="str">
        <f t="shared" si="8"/>
        <v>Not applicable</v>
      </c>
      <c r="T94" s="10">
        <f t="shared" si="9"/>
        <v>0</v>
      </c>
      <c r="U94" s="1"/>
    </row>
    <row r="95" spans="1:21" ht="48" customHeight="1">
      <c r="A95" s="10" t="s">
        <v>97</v>
      </c>
      <c r="B95" s="10" t="str">
        <f>IF(Vendors!B9="","",Vendors!B9)</f>
        <v/>
      </c>
      <c r="C95" s="10" t="s">
        <v>157</v>
      </c>
      <c r="D95" s="10" t="str">
        <f>'Criteria'!B19</f>
        <v>QMS</v>
      </c>
      <c r="E95" s="11" t="str">
        <f>'Criteria'!D19</f>
        <v>Quality risk and change linkage</v>
      </c>
      <c r="F95" s="10">
        <f>IF(B95="",0,'Criteria'!I19)</f>
        <v>0</v>
      </c>
      <c r="G95" s="10">
        <f>'Criteria'!F19</f>
        <v>4</v>
      </c>
      <c r="H95" s="10" t="str">
        <f>'Criteria'!G19</f>
        <v>No</v>
      </c>
      <c r="I95" s="14"/>
      <c r="J95" s="14"/>
      <c r="K95" s="14"/>
      <c r="L95" s="17"/>
      <c r="M95" s="17"/>
      <c r="N95" s="17"/>
      <c r="O95" s="13"/>
      <c r="P95" s="10">
        <f t="shared" si="5"/>
        <v>0</v>
      </c>
      <c r="Q95" s="10">
        <f t="shared" si="6"/>
        <v>0</v>
      </c>
      <c r="R95" s="10">
        <f t="shared" si="7"/>
        <v>0</v>
      </c>
      <c r="S95" s="10" t="str">
        <f t="shared" si="8"/>
        <v>Not applicable</v>
      </c>
      <c r="T95" s="10">
        <f t="shared" si="9"/>
        <v>0</v>
      </c>
      <c r="U95" s="1"/>
    </row>
    <row r="96" spans="1:21" ht="48" customHeight="1">
      <c r="A96" s="10" t="s">
        <v>97</v>
      </c>
      <c r="B96" s="10" t="str">
        <f>IF(Vendors!B9="","",Vendors!B9)</f>
        <v/>
      </c>
      <c r="C96" s="10" t="s">
        <v>160</v>
      </c>
      <c r="D96" s="10" t="str">
        <f>'Criteria'!B20</f>
        <v>PLM</v>
      </c>
      <c r="E96" s="11" t="str">
        <f>'Criteria'!D20</f>
        <v>Version and revision control</v>
      </c>
      <c r="F96" s="10">
        <f>IF(B96="",0,'Criteria'!I20)</f>
        <v>0</v>
      </c>
      <c r="G96" s="10">
        <f>'Criteria'!F20</f>
        <v>5</v>
      </c>
      <c r="H96" s="10" t="str">
        <f>'Criteria'!G20</f>
        <v>Yes</v>
      </c>
      <c r="I96" s="14"/>
      <c r="J96" s="14"/>
      <c r="K96" s="14"/>
      <c r="L96" s="17"/>
      <c r="M96" s="17"/>
      <c r="N96" s="17"/>
      <c r="O96" s="13"/>
      <c r="P96" s="10">
        <f t="shared" si="5"/>
        <v>0</v>
      </c>
      <c r="Q96" s="10">
        <f t="shared" si="6"/>
        <v>0</v>
      </c>
      <c r="R96" s="10">
        <f t="shared" si="7"/>
        <v>0</v>
      </c>
      <c r="S96" s="10" t="str">
        <f t="shared" si="8"/>
        <v>Not applicable</v>
      </c>
      <c r="T96" s="10">
        <f t="shared" si="9"/>
        <v>0</v>
      </c>
      <c r="U96" s="1"/>
    </row>
    <row r="97" spans="1:21" ht="48" customHeight="1">
      <c r="A97" s="10" t="s">
        <v>97</v>
      </c>
      <c r="B97" s="10" t="str">
        <f>IF(Vendors!B9="","",Vendors!B9)</f>
        <v/>
      </c>
      <c r="C97" s="10" t="s">
        <v>164</v>
      </c>
      <c r="D97" s="10" t="str">
        <f>'Criteria'!B21</f>
        <v>PLM</v>
      </c>
      <c r="E97" s="11" t="str">
        <f>'Criteria'!D21</f>
        <v>Redline and comparison</v>
      </c>
      <c r="F97" s="10">
        <f>IF(B97="",0,'Criteria'!I21)</f>
        <v>0</v>
      </c>
      <c r="G97" s="10">
        <f>'Criteria'!F21</f>
        <v>4</v>
      </c>
      <c r="H97" s="10" t="str">
        <f>'Criteria'!G21</f>
        <v>No</v>
      </c>
      <c r="I97" s="14"/>
      <c r="J97" s="14"/>
      <c r="K97" s="14"/>
      <c r="L97" s="17"/>
      <c r="M97" s="17"/>
      <c r="N97" s="17"/>
      <c r="O97" s="13"/>
      <c r="P97" s="10">
        <f t="shared" si="5"/>
        <v>0</v>
      </c>
      <c r="Q97" s="10">
        <f t="shared" si="6"/>
        <v>0</v>
      </c>
      <c r="R97" s="10">
        <f t="shared" si="7"/>
        <v>0</v>
      </c>
      <c r="S97" s="10" t="str">
        <f t="shared" si="8"/>
        <v>Not applicable</v>
      </c>
      <c r="T97" s="10">
        <f t="shared" si="9"/>
        <v>0</v>
      </c>
      <c r="U97" s="1"/>
    </row>
    <row r="98" spans="1:21" ht="48" customHeight="1">
      <c r="A98" s="10" t="s">
        <v>97</v>
      </c>
      <c r="B98" s="10" t="str">
        <f>IF(Vendors!B9="","",Vendors!B9)</f>
        <v/>
      </c>
      <c r="C98" s="10" t="s">
        <v>167</v>
      </c>
      <c r="D98" s="10" t="str">
        <f>'Criteria'!B22</f>
        <v>PLM</v>
      </c>
      <c r="E98" s="11" t="str">
        <f>'Criteria'!D22</f>
        <v>Configurable lifecycle phases</v>
      </c>
      <c r="F98" s="10">
        <f>IF(B98="",0,'Criteria'!I22)</f>
        <v>0</v>
      </c>
      <c r="G98" s="10">
        <f>'Criteria'!F22</f>
        <v>5</v>
      </c>
      <c r="H98" s="10" t="str">
        <f>'Criteria'!G22</f>
        <v>Yes</v>
      </c>
      <c r="I98" s="14"/>
      <c r="J98" s="14"/>
      <c r="K98" s="14"/>
      <c r="L98" s="17"/>
      <c r="M98" s="17"/>
      <c r="N98" s="17"/>
      <c r="O98" s="13"/>
      <c r="P98" s="10">
        <f t="shared" si="5"/>
        <v>0</v>
      </c>
      <c r="Q98" s="10">
        <f t="shared" si="6"/>
        <v>0</v>
      </c>
      <c r="R98" s="10">
        <f t="shared" si="7"/>
        <v>0</v>
      </c>
      <c r="S98" s="10" t="str">
        <f t="shared" si="8"/>
        <v>Not applicable</v>
      </c>
      <c r="T98" s="10">
        <f t="shared" si="9"/>
        <v>0</v>
      </c>
      <c r="U98" s="1"/>
    </row>
    <row r="99" spans="1:21" ht="48" customHeight="1">
      <c r="A99" s="10" t="s">
        <v>97</v>
      </c>
      <c r="B99" s="10" t="str">
        <f>IF(Vendors!B9="","",Vendors!B9)</f>
        <v/>
      </c>
      <c r="C99" s="10" t="s">
        <v>170</v>
      </c>
      <c r="D99" s="10" t="str">
        <f>'Criteria'!B23</f>
        <v>PLM</v>
      </c>
      <c r="E99" s="11" t="str">
        <f>'Criteria'!D23</f>
        <v>Engineering change control</v>
      </c>
      <c r="F99" s="10">
        <f>IF(B99="",0,'Criteria'!I23)</f>
        <v>0</v>
      </c>
      <c r="G99" s="10">
        <f>'Criteria'!F23</f>
        <v>5</v>
      </c>
      <c r="H99" s="10" t="str">
        <f>'Criteria'!G23</f>
        <v>Yes</v>
      </c>
      <c r="I99" s="14"/>
      <c r="J99" s="14"/>
      <c r="K99" s="14"/>
      <c r="L99" s="17"/>
      <c r="M99" s="17"/>
      <c r="N99" s="17"/>
      <c r="O99" s="13"/>
      <c r="P99" s="10">
        <f t="shared" si="5"/>
        <v>0</v>
      </c>
      <c r="Q99" s="10">
        <f t="shared" si="6"/>
        <v>0</v>
      </c>
      <c r="R99" s="10">
        <f t="shared" si="7"/>
        <v>0</v>
      </c>
      <c r="S99" s="10" t="str">
        <f t="shared" si="8"/>
        <v>Not applicable</v>
      </c>
      <c r="T99" s="10">
        <f t="shared" si="9"/>
        <v>0</v>
      </c>
      <c r="U99" s="1"/>
    </row>
    <row r="100" spans="1:21" ht="48" customHeight="1">
      <c r="A100" s="10" t="s">
        <v>97</v>
      </c>
      <c r="B100" s="10" t="str">
        <f>IF(Vendors!B9="","",Vendors!B9)</f>
        <v/>
      </c>
      <c r="C100" s="10" t="s">
        <v>173</v>
      </c>
      <c r="D100" s="10" t="str">
        <f>'Criteria'!B24</f>
        <v>PLM</v>
      </c>
      <c r="E100" s="11" t="str">
        <f>'Criteria'!D24</f>
        <v>BOM and configuration management</v>
      </c>
      <c r="F100" s="10">
        <f>IF(B100="",0,'Criteria'!I24)</f>
        <v>0</v>
      </c>
      <c r="G100" s="10">
        <f>'Criteria'!F24</f>
        <v>4</v>
      </c>
      <c r="H100" s="10" t="str">
        <f>'Criteria'!G24</f>
        <v>No</v>
      </c>
      <c r="I100" s="14"/>
      <c r="J100" s="14"/>
      <c r="K100" s="14"/>
      <c r="L100" s="17"/>
      <c r="M100" s="17"/>
      <c r="N100" s="17"/>
      <c r="O100" s="13"/>
      <c r="P100" s="10">
        <f t="shared" si="5"/>
        <v>0</v>
      </c>
      <c r="Q100" s="10">
        <f t="shared" si="6"/>
        <v>0</v>
      </c>
      <c r="R100" s="10">
        <f t="shared" si="7"/>
        <v>0</v>
      </c>
      <c r="S100" s="10" t="str">
        <f t="shared" si="8"/>
        <v>Not applicable</v>
      </c>
      <c r="T100" s="10">
        <f t="shared" si="9"/>
        <v>0</v>
      </c>
      <c r="U100" s="1"/>
    </row>
    <row r="101" spans="1:21" ht="48" customHeight="1">
      <c r="A101" s="10" t="s">
        <v>97</v>
      </c>
      <c r="B101" s="10" t="str">
        <f>IF(Vendors!B9="","",Vendors!B9)</f>
        <v/>
      </c>
      <c r="C101" s="10" t="s">
        <v>176</v>
      </c>
      <c r="D101" s="10" t="str">
        <f>'Criteria'!B25</f>
        <v>PLM</v>
      </c>
      <c r="E101" s="11" t="str">
        <f>'Criteria'!D25</f>
        <v>Design evidence and traceability</v>
      </c>
      <c r="F101" s="10">
        <f>IF(B101="",0,'Criteria'!I25)</f>
        <v>0</v>
      </c>
      <c r="G101" s="10">
        <f>'Criteria'!F25</f>
        <v>5</v>
      </c>
      <c r="H101" s="10" t="str">
        <f>'Criteria'!G25</f>
        <v>Yes</v>
      </c>
      <c r="I101" s="14"/>
      <c r="J101" s="14"/>
      <c r="K101" s="14"/>
      <c r="L101" s="17"/>
      <c r="M101" s="17"/>
      <c r="N101" s="17"/>
      <c r="O101" s="13"/>
      <c r="P101" s="10">
        <f t="shared" si="5"/>
        <v>0</v>
      </c>
      <c r="Q101" s="10">
        <f t="shared" si="6"/>
        <v>0</v>
      </c>
      <c r="R101" s="10">
        <f t="shared" si="7"/>
        <v>0</v>
      </c>
      <c r="S101" s="10" t="str">
        <f t="shared" si="8"/>
        <v>Not applicable</v>
      </c>
      <c r="T101" s="10">
        <f t="shared" si="9"/>
        <v>0</v>
      </c>
      <c r="U101" s="1"/>
    </row>
    <row r="102" spans="1:21" ht="48" customHeight="1">
      <c r="A102" s="10" t="s">
        <v>97</v>
      </c>
      <c r="B102" s="10" t="str">
        <f>IF(Vendors!B9="","",Vendors!B9)</f>
        <v/>
      </c>
      <c r="C102" s="10" t="s">
        <v>179</v>
      </c>
      <c r="D102" s="10" t="str">
        <f>'Criteria'!B26</f>
        <v>PLM</v>
      </c>
      <c r="E102" s="11" t="str">
        <f>'Criteria'!D26</f>
        <v>CAD software integration</v>
      </c>
      <c r="F102" s="10">
        <f>IF(B102="",0,'Criteria'!I26)</f>
        <v>0</v>
      </c>
      <c r="G102" s="10">
        <f>'Criteria'!F26</f>
        <v>3</v>
      </c>
      <c r="H102" s="10" t="str">
        <f>'Criteria'!G26</f>
        <v>No</v>
      </c>
      <c r="I102" s="14"/>
      <c r="J102" s="14"/>
      <c r="K102" s="14"/>
      <c r="L102" s="17"/>
      <c r="M102" s="17"/>
      <c r="N102" s="17"/>
      <c r="O102" s="13"/>
      <c r="P102" s="10">
        <f t="shared" si="5"/>
        <v>0</v>
      </c>
      <c r="Q102" s="10">
        <f t="shared" si="6"/>
        <v>0</v>
      </c>
      <c r="R102" s="10">
        <f t="shared" si="7"/>
        <v>0</v>
      </c>
      <c r="S102" s="10" t="str">
        <f t="shared" si="8"/>
        <v>Not applicable</v>
      </c>
      <c r="T102" s="10">
        <f t="shared" si="9"/>
        <v>0</v>
      </c>
      <c r="U102" s="1"/>
    </row>
    <row r="103" spans="1:21" ht="48" customHeight="1">
      <c r="A103" s="10" t="s">
        <v>97</v>
      </c>
      <c r="B103" s="10" t="str">
        <f>IF(Vendors!B9="","",Vendors!B9)</f>
        <v/>
      </c>
      <c r="C103" s="10" t="s">
        <v>180</v>
      </c>
      <c r="D103" s="10" t="str">
        <f>'Criteria'!B27</f>
        <v>Validation &amp; usability</v>
      </c>
      <c r="E103" s="11" t="str">
        <f>'Criteria'!D27</f>
        <v>Software assurance / validation support</v>
      </c>
      <c r="F103" s="10">
        <f>IF(B103="",0,'Criteria'!I27)</f>
        <v>0</v>
      </c>
      <c r="G103" s="10">
        <f>'Criteria'!F27</f>
        <v>5</v>
      </c>
      <c r="H103" s="10" t="str">
        <f>'Criteria'!G27</f>
        <v>Yes</v>
      </c>
      <c r="I103" s="14"/>
      <c r="J103" s="14"/>
      <c r="K103" s="14"/>
      <c r="L103" s="17"/>
      <c r="M103" s="17"/>
      <c r="N103" s="17"/>
      <c r="O103" s="13"/>
      <c r="P103" s="10">
        <f t="shared" si="5"/>
        <v>0</v>
      </c>
      <c r="Q103" s="10">
        <f t="shared" si="6"/>
        <v>0</v>
      </c>
      <c r="R103" s="10">
        <f t="shared" si="7"/>
        <v>0</v>
      </c>
      <c r="S103" s="10" t="str">
        <f t="shared" si="8"/>
        <v>Not applicable</v>
      </c>
      <c r="T103" s="10">
        <f t="shared" si="9"/>
        <v>0</v>
      </c>
      <c r="U103" s="1"/>
    </row>
    <row r="104" spans="1:21" ht="48" customHeight="1">
      <c r="A104" s="10" t="s">
        <v>97</v>
      </c>
      <c r="B104" s="10" t="str">
        <f>IF(Vendors!B9="","",Vendors!B9)</f>
        <v/>
      </c>
      <c r="C104" s="10" t="s">
        <v>184</v>
      </c>
      <c r="D104" s="10" t="str">
        <f>'Criteria'!B28</f>
        <v>Validation &amp; usability</v>
      </c>
      <c r="E104" s="11" t="str">
        <f>'Criteria'!D28</f>
        <v>Audit trail and signatures</v>
      </c>
      <c r="F104" s="10">
        <f>IF(B104="",0,'Criteria'!I28)</f>
        <v>0</v>
      </c>
      <c r="G104" s="10">
        <f>'Criteria'!F28</f>
        <v>5</v>
      </c>
      <c r="H104" s="10" t="str">
        <f>'Criteria'!G28</f>
        <v>Yes</v>
      </c>
      <c r="I104" s="14"/>
      <c r="J104" s="14"/>
      <c r="K104" s="14"/>
      <c r="L104" s="17"/>
      <c r="M104" s="17"/>
      <c r="N104" s="17"/>
      <c r="O104" s="13"/>
      <c r="P104" s="10">
        <f t="shared" si="5"/>
        <v>0</v>
      </c>
      <c r="Q104" s="10">
        <f t="shared" si="6"/>
        <v>0</v>
      </c>
      <c r="R104" s="10">
        <f t="shared" si="7"/>
        <v>0</v>
      </c>
      <c r="S104" s="10" t="str">
        <f t="shared" si="8"/>
        <v>Not applicable</v>
      </c>
      <c r="T104" s="10">
        <f t="shared" si="9"/>
        <v>0</v>
      </c>
      <c r="U104" s="1"/>
    </row>
    <row r="105" spans="1:21" ht="48" customHeight="1">
      <c r="A105" s="10" t="s">
        <v>97</v>
      </c>
      <c r="B105" s="10" t="str">
        <f>IF(Vendors!B9="","",Vendors!B9)</f>
        <v/>
      </c>
      <c r="C105" s="10" t="s">
        <v>187</v>
      </c>
      <c r="D105" s="10" t="str">
        <f>'Criteria'!B29</f>
        <v>Validation &amp; usability</v>
      </c>
      <c r="E105" s="11" t="str">
        <f>'Criteria'!D29</f>
        <v>User interface and task usability</v>
      </c>
      <c r="F105" s="10">
        <f>IF(B105="",0,'Criteria'!I29)</f>
        <v>0</v>
      </c>
      <c r="G105" s="10">
        <f>'Criteria'!F29</f>
        <v>4</v>
      </c>
      <c r="H105" s="10" t="str">
        <f>'Criteria'!G29</f>
        <v>No</v>
      </c>
      <c r="I105" s="14"/>
      <c r="J105" s="14"/>
      <c r="K105" s="14"/>
      <c r="L105" s="17"/>
      <c r="M105" s="17"/>
      <c r="N105" s="17"/>
      <c r="O105" s="13"/>
      <c r="P105" s="10">
        <f t="shared" si="5"/>
        <v>0</v>
      </c>
      <c r="Q105" s="10">
        <f t="shared" si="6"/>
        <v>0</v>
      </c>
      <c r="R105" s="10">
        <f t="shared" si="7"/>
        <v>0</v>
      </c>
      <c r="S105" s="10" t="str">
        <f t="shared" si="8"/>
        <v>Not applicable</v>
      </c>
      <c r="T105" s="10">
        <f t="shared" si="9"/>
        <v>0</v>
      </c>
    </row>
    <row r="106" spans="1:21" ht="48" customHeight="1">
      <c r="A106" s="10" t="s">
        <v>97</v>
      </c>
      <c r="B106" s="10" t="str">
        <f>IF(Vendors!B9="","",Vendors!B9)</f>
        <v/>
      </c>
      <c r="C106" s="10" t="s">
        <v>190</v>
      </c>
      <c r="D106" s="10" t="str">
        <f>'Criteria'!B30</f>
        <v>Validation &amp; usability</v>
      </c>
      <c r="E106" s="11" t="str">
        <f>'Criteria'!D30</f>
        <v>Configuration and upgrades</v>
      </c>
      <c r="F106" s="10">
        <f>IF(B106="",0,'Criteria'!I30)</f>
        <v>0</v>
      </c>
      <c r="G106" s="10">
        <f>'Criteria'!F30</f>
        <v>4</v>
      </c>
      <c r="H106" s="10" t="str">
        <f>'Criteria'!G30</f>
        <v>No</v>
      </c>
      <c r="I106" s="14"/>
      <c r="J106" s="14"/>
      <c r="K106" s="14"/>
      <c r="L106" s="17"/>
      <c r="M106" s="17"/>
      <c r="N106" s="17"/>
      <c r="O106" s="13"/>
      <c r="P106" s="10">
        <f t="shared" si="5"/>
        <v>0</v>
      </c>
      <c r="Q106" s="10">
        <f t="shared" si="6"/>
        <v>0</v>
      </c>
      <c r="R106" s="10">
        <f t="shared" si="7"/>
        <v>0</v>
      </c>
      <c r="S106" s="10" t="str">
        <f t="shared" si="8"/>
        <v>Not applicable</v>
      </c>
      <c r="T106" s="10">
        <f t="shared" si="9"/>
        <v>0</v>
      </c>
    </row>
    <row r="107" spans="1:21" ht="48" customHeight="1">
      <c r="A107" s="10" t="s">
        <v>97</v>
      </c>
      <c r="B107" s="10" t="str">
        <f>IF(Vendors!B9="","",Vendors!B9)</f>
        <v/>
      </c>
      <c r="C107" s="10" t="s">
        <v>193</v>
      </c>
      <c r="D107" s="10" t="str">
        <f>'Criteria'!B31</f>
        <v>Validation &amp; usability</v>
      </c>
      <c r="E107" s="11" t="str">
        <f>'Criteria'!D31</f>
        <v>Data migration and exit</v>
      </c>
      <c r="F107" s="10">
        <f>IF(B107="",0,'Criteria'!I31)</f>
        <v>0</v>
      </c>
      <c r="G107" s="10">
        <f>'Criteria'!F31</f>
        <v>4</v>
      </c>
      <c r="H107" s="10" t="str">
        <f>'Criteria'!G31</f>
        <v>Yes</v>
      </c>
      <c r="I107" s="14"/>
      <c r="J107" s="14"/>
      <c r="K107" s="14"/>
      <c r="L107" s="17"/>
      <c r="M107" s="17"/>
      <c r="N107" s="17"/>
      <c r="O107" s="13"/>
      <c r="P107" s="10">
        <f t="shared" si="5"/>
        <v>0</v>
      </c>
      <c r="Q107" s="10">
        <f t="shared" si="6"/>
        <v>0</v>
      </c>
      <c r="R107" s="10">
        <f t="shared" si="7"/>
        <v>0</v>
      </c>
      <c r="S107" s="10" t="str">
        <f t="shared" si="8"/>
        <v>Not applicable</v>
      </c>
      <c r="T107" s="10">
        <f t="shared" si="9"/>
        <v>0</v>
      </c>
    </row>
    <row r="108" spans="1:21" ht="48" customHeight="1">
      <c r="A108" s="10" t="s">
        <v>97</v>
      </c>
      <c r="B108" s="10" t="str">
        <f>IF(Vendors!B9="","",Vendors!B9)</f>
        <v/>
      </c>
      <c r="C108" s="10" t="s">
        <v>196</v>
      </c>
      <c r="D108" s="10" t="str">
        <f>'Criteria'!B32</f>
        <v>Onboarding &amp; support</v>
      </c>
      <c r="E108" s="11" t="str">
        <f>'Criteria'!D32</f>
        <v>Implementation and onboarding</v>
      </c>
      <c r="F108" s="10">
        <f>IF(B108="",0,'Criteria'!I32)</f>
        <v>0</v>
      </c>
      <c r="G108" s="10">
        <f>'Criteria'!F32</f>
        <v>4</v>
      </c>
      <c r="H108" s="10" t="str">
        <f>'Criteria'!G32</f>
        <v>No</v>
      </c>
      <c r="I108" s="14"/>
      <c r="J108" s="14"/>
      <c r="K108" s="14"/>
      <c r="L108" s="17"/>
      <c r="M108" s="17"/>
      <c r="N108" s="17"/>
      <c r="O108" s="13"/>
      <c r="P108" s="10">
        <f t="shared" si="5"/>
        <v>0</v>
      </c>
      <c r="Q108" s="10">
        <f t="shared" si="6"/>
        <v>0</v>
      </c>
      <c r="R108" s="10">
        <f t="shared" si="7"/>
        <v>0</v>
      </c>
      <c r="S108" s="10" t="str">
        <f t="shared" si="8"/>
        <v>Not applicable</v>
      </c>
      <c r="T108" s="10">
        <f t="shared" si="9"/>
        <v>0</v>
      </c>
    </row>
    <row r="109" spans="1:21" ht="48" customHeight="1">
      <c r="A109" s="10" t="s">
        <v>97</v>
      </c>
      <c r="B109" s="10" t="str">
        <f>IF(Vendors!B9="","",Vendors!B9)</f>
        <v/>
      </c>
      <c r="C109" s="10" t="s">
        <v>199</v>
      </c>
      <c r="D109" s="10" t="str">
        <f>'Criteria'!B33</f>
        <v>Onboarding &amp; support</v>
      </c>
      <c r="E109" s="11" t="str">
        <f>'Criteria'!D33</f>
        <v>Training offering</v>
      </c>
      <c r="F109" s="10">
        <f>IF(B109="",0,'Criteria'!I33)</f>
        <v>0</v>
      </c>
      <c r="G109" s="10">
        <f>'Criteria'!F33</f>
        <v>3</v>
      </c>
      <c r="H109" s="10" t="str">
        <f>'Criteria'!G33</f>
        <v>No</v>
      </c>
      <c r="I109" s="14"/>
      <c r="J109" s="14"/>
      <c r="K109" s="14"/>
      <c r="L109" s="17"/>
      <c r="M109" s="17"/>
      <c r="N109" s="17"/>
      <c r="O109" s="13"/>
      <c r="P109" s="10">
        <f t="shared" si="5"/>
        <v>0</v>
      </c>
      <c r="Q109" s="10">
        <f t="shared" si="6"/>
        <v>0</v>
      </c>
      <c r="R109" s="10">
        <f t="shared" si="7"/>
        <v>0</v>
      </c>
      <c r="S109" s="10" t="str">
        <f t="shared" si="8"/>
        <v>Not applicable</v>
      </c>
      <c r="T109" s="10">
        <f t="shared" si="9"/>
        <v>0</v>
      </c>
    </row>
    <row r="110" spans="1:21" ht="48" customHeight="1">
      <c r="A110" s="10" t="s">
        <v>97</v>
      </c>
      <c r="B110" s="10" t="str">
        <f>IF(Vendors!B9="","",Vendors!B9)</f>
        <v/>
      </c>
      <c r="C110" s="10" t="s">
        <v>202</v>
      </c>
      <c r="D110" s="10" t="str">
        <f>'Criteria'!B34</f>
        <v>Onboarding &amp; support</v>
      </c>
      <c r="E110" s="11" t="str">
        <f>'Criteria'!D34</f>
        <v>Sandbox access</v>
      </c>
      <c r="F110" s="10">
        <f>IF(B110="",0,'Criteria'!I34)</f>
        <v>0</v>
      </c>
      <c r="G110" s="10">
        <f>'Criteria'!F34</f>
        <v>4</v>
      </c>
      <c r="H110" s="10" t="str">
        <f>'Criteria'!G34</f>
        <v>Yes</v>
      </c>
      <c r="I110" s="14"/>
      <c r="J110" s="14"/>
      <c r="K110" s="14"/>
      <c r="L110" s="17"/>
      <c r="M110" s="17"/>
      <c r="N110" s="17"/>
      <c r="O110" s="13"/>
      <c r="P110" s="10">
        <f t="shared" si="5"/>
        <v>0</v>
      </c>
      <c r="Q110" s="10">
        <f t="shared" si="6"/>
        <v>0</v>
      </c>
      <c r="R110" s="10">
        <f t="shared" si="7"/>
        <v>0</v>
      </c>
      <c r="S110" s="10" t="str">
        <f t="shared" si="8"/>
        <v>Not applicable</v>
      </c>
      <c r="T110" s="10">
        <f t="shared" si="9"/>
        <v>0</v>
      </c>
    </row>
    <row r="111" spans="1:21" ht="48" customHeight="1">
      <c r="A111" s="10" t="s">
        <v>97</v>
      </c>
      <c r="B111" s="10" t="str">
        <f>IF(Vendors!B9="","",Vendors!B9)</f>
        <v/>
      </c>
      <c r="C111" s="10" t="s">
        <v>205</v>
      </c>
      <c r="D111" s="10" t="str">
        <f>'Criteria'!B35</f>
        <v>Onboarding &amp; support</v>
      </c>
      <c r="E111" s="11" t="str">
        <f>'Criteria'!D35</f>
        <v>Support and escalation</v>
      </c>
      <c r="F111" s="10">
        <f>IF(B111="",0,'Criteria'!I35)</f>
        <v>0</v>
      </c>
      <c r="G111" s="10">
        <f>'Criteria'!F35</f>
        <v>4</v>
      </c>
      <c r="H111" s="10" t="str">
        <f>'Criteria'!G35</f>
        <v>No</v>
      </c>
      <c r="I111" s="14"/>
      <c r="J111" s="14"/>
      <c r="K111" s="14"/>
      <c r="L111" s="17"/>
      <c r="M111" s="17"/>
      <c r="N111" s="17"/>
      <c r="O111" s="13"/>
      <c r="P111" s="10">
        <f t="shared" si="5"/>
        <v>0</v>
      </c>
      <c r="Q111" s="10">
        <f t="shared" si="6"/>
        <v>0</v>
      </c>
      <c r="R111" s="10">
        <f t="shared" si="7"/>
        <v>0</v>
      </c>
      <c r="S111" s="10" t="str">
        <f t="shared" si="8"/>
        <v>Not applicable</v>
      </c>
      <c r="T111" s="10">
        <f t="shared" si="9"/>
        <v>0</v>
      </c>
    </row>
    <row r="112" spans="1:21" ht="48" customHeight="1">
      <c r="A112" s="10" t="s">
        <v>97</v>
      </c>
      <c r="B112" s="10" t="str">
        <f>IF(Vendors!B9="","",Vendors!B9)</f>
        <v/>
      </c>
      <c r="C112" s="10" t="s">
        <v>208</v>
      </c>
      <c r="D112" s="10" t="str">
        <f>'Criteria'!B36</f>
        <v>Vendor reliability</v>
      </c>
      <c r="E112" s="11" t="str">
        <f>'Criteria'!D36</f>
        <v>Medtech reference customers</v>
      </c>
      <c r="F112" s="10">
        <f>IF(B112="",0,'Criteria'!I36)</f>
        <v>0</v>
      </c>
      <c r="G112" s="10">
        <f>'Criteria'!F36</f>
        <v>5</v>
      </c>
      <c r="H112" s="10" t="str">
        <f>'Criteria'!G36</f>
        <v>No</v>
      </c>
      <c r="I112" s="14"/>
      <c r="J112" s="14"/>
      <c r="K112" s="14"/>
      <c r="L112" s="17"/>
      <c r="M112" s="17"/>
      <c r="N112" s="17"/>
      <c r="O112" s="13"/>
      <c r="P112" s="10">
        <f t="shared" si="5"/>
        <v>0</v>
      </c>
      <c r="Q112" s="10">
        <f t="shared" si="6"/>
        <v>0</v>
      </c>
      <c r="R112" s="10">
        <f t="shared" si="7"/>
        <v>0</v>
      </c>
      <c r="S112" s="10" t="str">
        <f t="shared" si="8"/>
        <v>Not applicable</v>
      </c>
      <c r="T112" s="10">
        <f t="shared" si="9"/>
        <v>0</v>
      </c>
    </row>
    <row r="113" spans="1:20" ht="48" customHeight="1">
      <c r="A113" s="10" t="s">
        <v>97</v>
      </c>
      <c r="B113" s="10" t="str">
        <f>IF(Vendors!B9="","",Vendors!B9)</f>
        <v/>
      </c>
      <c r="C113" s="10" t="s">
        <v>211</v>
      </c>
      <c r="D113" s="10" t="str">
        <f>'Criteria'!B37</f>
        <v>Vendor reliability</v>
      </c>
      <c r="E113" s="11" t="str">
        <f>'Criteria'!D37</f>
        <v>Company maturity and stability</v>
      </c>
      <c r="F113" s="10">
        <f>IF(B113="",0,'Criteria'!I37)</f>
        <v>0</v>
      </c>
      <c r="G113" s="10">
        <f>'Criteria'!F37</f>
        <v>3</v>
      </c>
      <c r="H113" s="10" t="str">
        <f>'Criteria'!G37</f>
        <v>No</v>
      </c>
      <c r="I113" s="14"/>
      <c r="J113" s="14"/>
      <c r="K113" s="14"/>
      <c r="L113" s="17"/>
      <c r="M113" s="17"/>
      <c r="N113" s="17"/>
      <c r="O113" s="13"/>
      <c r="P113" s="10">
        <f t="shared" si="5"/>
        <v>0</v>
      </c>
      <c r="Q113" s="10">
        <f t="shared" si="6"/>
        <v>0</v>
      </c>
      <c r="R113" s="10">
        <f t="shared" si="7"/>
        <v>0</v>
      </c>
      <c r="S113" s="10" t="str">
        <f t="shared" si="8"/>
        <v>Not applicable</v>
      </c>
      <c r="T113" s="10">
        <f t="shared" si="9"/>
        <v>0</v>
      </c>
    </row>
    <row r="114" spans="1:20" ht="48" customHeight="1">
      <c r="A114" s="10" t="s">
        <v>97</v>
      </c>
      <c r="B114" s="10" t="str">
        <f>IF(Vendors!B9="","",Vendors!B9)</f>
        <v/>
      </c>
      <c r="C114" s="10" t="s">
        <v>214</v>
      </c>
      <c r="D114" s="10" t="str">
        <f>'Criteria'!B38</f>
        <v>Vendor reliability</v>
      </c>
      <c r="E114" s="11" t="str">
        <f>'Criteria'!D38</f>
        <v>Reliability track record</v>
      </c>
      <c r="F114" s="10">
        <f>IF(B114="",0,'Criteria'!I38)</f>
        <v>0</v>
      </c>
      <c r="G114" s="10">
        <f>'Criteria'!F38</f>
        <v>4</v>
      </c>
      <c r="H114" s="10" t="str">
        <f>'Criteria'!G38</f>
        <v>No</v>
      </c>
      <c r="I114" s="14"/>
      <c r="J114" s="14"/>
      <c r="K114" s="14"/>
      <c r="L114" s="17"/>
      <c r="M114" s="17"/>
      <c r="N114" s="17"/>
      <c r="O114" s="13"/>
      <c r="P114" s="10">
        <f t="shared" si="5"/>
        <v>0</v>
      </c>
      <c r="Q114" s="10">
        <f t="shared" si="6"/>
        <v>0</v>
      </c>
      <c r="R114" s="10">
        <f t="shared" si="7"/>
        <v>0</v>
      </c>
      <c r="S114" s="10" t="str">
        <f t="shared" si="8"/>
        <v>Not applicable</v>
      </c>
      <c r="T114" s="10">
        <f t="shared" si="9"/>
        <v>0</v>
      </c>
    </row>
    <row r="115" spans="1:20" ht="48" customHeight="1">
      <c r="A115" s="10" t="s">
        <v>97</v>
      </c>
      <c r="B115" s="10" t="str">
        <f>IF(Vendors!B9="","",Vendors!B9)</f>
        <v/>
      </c>
      <c r="C115" s="10" t="s">
        <v>217</v>
      </c>
      <c r="D115" s="10" t="str">
        <f>'Criteria'!B39</f>
        <v>Vendor reliability</v>
      </c>
      <c r="E115" s="11" t="str">
        <f>'Criteria'!D39</f>
        <v>Product roadmap and capacity</v>
      </c>
      <c r="F115" s="10">
        <f>IF(B115="",0,'Criteria'!I39)</f>
        <v>0</v>
      </c>
      <c r="G115" s="10">
        <f>'Criteria'!F39</f>
        <v>3</v>
      </c>
      <c r="H115" s="10" t="str">
        <f>'Criteria'!G39</f>
        <v>No</v>
      </c>
      <c r="I115" s="14"/>
      <c r="J115" s="14"/>
      <c r="K115" s="14"/>
      <c r="L115" s="17"/>
      <c r="M115" s="17"/>
      <c r="N115" s="17"/>
      <c r="O115" s="13"/>
      <c r="P115" s="10">
        <f t="shared" si="5"/>
        <v>0</v>
      </c>
      <c r="Q115" s="10">
        <f t="shared" si="6"/>
        <v>0</v>
      </c>
      <c r="R115" s="10">
        <f t="shared" si="7"/>
        <v>0</v>
      </c>
      <c r="S115" s="10" t="str">
        <f t="shared" si="8"/>
        <v>Not applicable</v>
      </c>
      <c r="T115" s="10">
        <f t="shared" si="9"/>
        <v>0</v>
      </c>
    </row>
    <row r="116" spans="1:20" ht="48" customHeight="1">
      <c r="A116" s="10" t="s">
        <v>97</v>
      </c>
      <c r="B116" s="10" t="str">
        <f>IF(Vendors!B9="","",Vendors!B9)</f>
        <v/>
      </c>
      <c r="C116" s="10" t="s">
        <v>220</v>
      </c>
      <c r="D116" s="10" t="str">
        <f>'Criteria'!B40</f>
        <v>Commercial</v>
      </c>
      <c r="E116" s="11" t="str">
        <f>'Criteria'!D40</f>
        <v>License structure and entitlement</v>
      </c>
      <c r="F116" s="10">
        <f>IF(B116="",0,'Criteria'!I40)</f>
        <v>0</v>
      </c>
      <c r="G116" s="10">
        <f>'Criteria'!F40</f>
        <v>4</v>
      </c>
      <c r="H116" s="10" t="str">
        <f>'Criteria'!G40</f>
        <v>No</v>
      </c>
      <c r="I116" s="14"/>
      <c r="J116" s="14"/>
      <c r="K116" s="14"/>
      <c r="L116" s="17"/>
      <c r="M116" s="17"/>
      <c r="N116" s="17"/>
      <c r="O116" s="13"/>
      <c r="P116" s="10">
        <f t="shared" si="5"/>
        <v>0</v>
      </c>
      <c r="Q116" s="10">
        <f t="shared" si="6"/>
        <v>0</v>
      </c>
      <c r="R116" s="10">
        <f t="shared" si="7"/>
        <v>0</v>
      </c>
      <c r="S116" s="10" t="str">
        <f t="shared" si="8"/>
        <v>Not applicable</v>
      </c>
      <c r="T116" s="10">
        <f t="shared" si="9"/>
        <v>0</v>
      </c>
    </row>
    <row r="117" spans="1:20" ht="48" customHeight="1">
      <c r="A117" s="10" t="s">
        <v>97</v>
      </c>
      <c r="B117" s="10" t="str">
        <f>IF(Vendors!B9="","",Vendors!B9)</f>
        <v/>
      </c>
      <c r="C117" s="10" t="s">
        <v>222</v>
      </c>
      <c r="D117" s="10" t="str">
        <f>'Criteria'!B41</f>
        <v>Commercial</v>
      </c>
      <c r="E117" s="11" t="str">
        <f>'Criteria'!D41</f>
        <v>Quote and contract transparency</v>
      </c>
      <c r="F117" s="10">
        <f>IF(B117="",0,'Criteria'!I41)</f>
        <v>0</v>
      </c>
      <c r="G117" s="10">
        <f>'Criteria'!F41</f>
        <v>4</v>
      </c>
      <c r="H117" s="10" t="str">
        <f>'Criteria'!G41</f>
        <v>No</v>
      </c>
      <c r="I117" s="14"/>
      <c r="J117" s="14"/>
      <c r="K117" s="14"/>
      <c r="L117" s="17"/>
      <c r="M117" s="17"/>
      <c r="N117" s="17"/>
      <c r="O117" s="13"/>
      <c r="P117" s="10">
        <f t="shared" si="5"/>
        <v>0</v>
      </c>
      <c r="Q117" s="10">
        <f t="shared" si="6"/>
        <v>0</v>
      </c>
      <c r="R117" s="10">
        <f t="shared" si="7"/>
        <v>0</v>
      </c>
      <c r="S117" s="10" t="str">
        <f t="shared" si="8"/>
        <v>Not applicable</v>
      </c>
      <c r="T117" s="10">
        <f t="shared" si="9"/>
        <v>0</v>
      </c>
    </row>
    <row r="118" spans="1:20" ht="48" customHeight="1">
      <c r="A118" s="10" t="s">
        <v>97</v>
      </c>
      <c r="B118" s="10" t="str">
        <f>IF(Vendors!B9="","",Vendors!B9)</f>
        <v/>
      </c>
      <c r="C118" s="10" t="s">
        <v>225</v>
      </c>
      <c r="D118" s="10" t="str">
        <f>'Criteria'!B42</f>
        <v>Commercial</v>
      </c>
      <c r="E118" s="11" t="str">
        <f>'Criteria'!D42</f>
        <v>Scale and commercial flexibility</v>
      </c>
      <c r="F118" s="10">
        <f>IF(B118="",0,'Criteria'!I42)</f>
        <v>0</v>
      </c>
      <c r="G118" s="10">
        <f>'Criteria'!F42</f>
        <v>3</v>
      </c>
      <c r="H118" s="10" t="str">
        <f>'Criteria'!G42</f>
        <v>No</v>
      </c>
      <c r="I118" s="14"/>
      <c r="J118" s="14"/>
      <c r="K118" s="14"/>
      <c r="L118" s="17"/>
      <c r="M118" s="17"/>
      <c r="N118" s="17"/>
      <c r="O118" s="13"/>
      <c r="P118" s="10">
        <f t="shared" si="5"/>
        <v>0</v>
      </c>
      <c r="Q118" s="10">
        <f t="shared" si="6"/>
        <v>0</v>
      </c>
      <c r="R118" s="10">
        <f t="shared" si="7"/>
        <v>0</v>
      </c>
      <c r="S118" s="10" t="str">
        <f t="shared" si="8"/>
        <v>Not applicable</v>
      </c>
      <c r="T118" s="10">
        <f t="shared" si="9"/>
        <v>0</v>
      </c>
    </row>
    <row r="119" spans="1:20" ht="48" customHeight="1">
      <c r="A119" s="10" t="s">
        <v>97</v>
      </c>
      <c r="B119" s="10" t="str">
        <f>IF(Vendors!B9="","",Vendors!B9)</f>
        <v/>
      </c>
      <c r="C119" s="10" t="s">
        <v>289</v>
      </c>
      <c r="D119" s="10" t="str">
        <f>'Criteria'!B43</f>
        <v>Validation &amp; usability</v>
      </c>
      <c r="E119" s="11" t="str">
        <f>'Criteria'!D43</f>
        <v>API capabilities</v>
      </c>
      <c r="F119" s="10">
        <f>IF(B119="",0,'Criteria'!I43)</f>
        <v>0</v>
      </c>
      <c r="G119" s="10">
        <f>'Criteria'!F43</f>
        <v>3</v>
      </c>
      <c r="H119" s="10" t="str">
        <f>'Criteria'!G43</f>
        <v>No</v>
      </c>
      <c r="I119" s="14"/>
      <c r="J119" s="14"/>
      <c r="K119" s="14"/>
      <c r="L119" s="17"/>
      <c r="M119" s="17"/>
      <c r="N119" s="17"/>
      <c r="O119" s="13"/>
      <c r="P119" s="10">
        <f>IF(AND(F119=1,ISNUMBER(I119),I119&gt;=0,I119&lt;=5,K119="Verified",L119&lt;&gt;"",N119&lt;&gt;"",ISNUMBER(O119)),1,0)</f>
        <v>0</v>
      </c>
      <c r="Q119" s="10">
        <f>IF(P119=1,I119*G119,0)</f>
        <v>0</v>
      </c>
      <c r="R119" s="10">
        <f>F119*G119*5</f>
        <v>0</v>
      </c>
      <c r="S119" s="10" t="str">
        <f>IF(OR(F119=0,H119&lt;&gt;"Yes"),"Not applicable",IF(J119="Fail","Fail",IF(AND(J119="Pass",K119="Verified",L119&lt;&gt;"",N119&lt;&gt;"",ISNUMBER(O119)),"Pass","Pending")))</f>
        <v>Not applicable</v>
      </c>
      <c r="T119" s="10">
        <f>P119*G119*5</f>
        <v>0</v>
      </c>
    </row>
    <row r="120" spans="1:20" ht="48" customHeight="1">
      <c r="A120" s="10" t="s">
        <v>97</v>
      </c>
      <c r="B120" s="10" t="str">
        <f>IF(Vendors!B9="","",Vendors!B9)</f>
        <v/>
      </c>
      <c r="C120" s="10" t="s">
        <v>293</v>
      </c>
      <c r="D120" s="10" t="str">
        <f>'Criteria'!B44</f>
        <v>Validation &amp; usability</v>
      </c>
      <c r="E120" s="11" t="str">
        <f>'Criteria'!D44</f>
        <v>External connectors</v>
      </c>
      <c r="F120" s="10">
        <f>IF(B120="",0,'Criteria'!I44)</f>
        <v>0</v>
      </c>
      <c r="G120" s="10">
        <f>'Criteria'!F44</f>
        <v>3</v>
      </c>
      <c r="H120" s="10" t="str">
        <f>'Criteria'!G44</f>
        <v>No</v>
      </c>
      <c r="I120" s="14"/>
      <c r="J120" s="14"/>
      <c r="K120" s="14"/>
      <c r="L120" s="17"/>
      <c r="M120" s="17"/>
      <c r="N120" s="17"/>
      <c r="O120" s="13"/>
      <c r="P120" s="10">
        <f>IF(AND(F120=1,ISNUMBER(I120),I120&gt;=0,I120&lt;=5,K120="Verified",L120&lt;&gt;"",N120&lt;&gt;"",ISNUMBER(O120)),1,0)</f>
        <v>0</v>
      </c>
      <c r="Q120" s="10">
        <f>IF(P120=1,I120*G120,0)</f>
        <v>0</v>
      </c>
      <c r="R120" s="10">
        <f>F120*G120*5</f>
        <v>0</v>
      </c>
      <c r="S120" s="10" t="str">
        <f>IF(OR(F120=0,H120&lt;&gt;"Yes"),"Not applicable",IF(J120="Fail","Fail",IF(AND(J120="Pass",K120="Verified",L120&lt;&gt;"",N120&lt;&gt;"",ISNUMBER(O120)),"Pass","Pending")))</f>
        <v>Not applicable</v>
      </c>
      <c r="T120" s="10">
        <f>P120*G120*5</f>
        <v>0</v>
      </c>
    </row>
    <row r="121" spans="1:20" ht="48" customHeight="1">
      <c r="A121" s="10" t="s">
        <v>98</v>
      </c>
      <c r="B121" s="10" t="str">
        <f>IF(Vendors!B10="","",Vendors!B10)</f>
        <v/>
      </c>
      <c r="C121" s="10" t="s">
        <v>116</v>
      </c>
      <c r="D121" s="10" t="str">
        <f>'Criteria'!B7</f>
        <v>Security</v>
      </c>
      <c r="E121" s="11" t="str">
        <f>'Criteria'!D7</f>
        <v>ISO/IEC 27001 certification</v>
      </c>
      <c r="F121" s="10">
        <f>IF(B121="",0,'Criteria'!I7)</f>
        <v>0</v>
      </c>
      <c r="G121" s="10">
        <f>'Criteria'!F7</f>
        <v>5</v>
      </c>
      <c r="H121" s="10" t="str">
        <f>'Criteria'!G7</f>
        <v>Yes</v>
      </c>
      <c r="I121" s="14"/>
      <c r="J121" s="14"/>
      <c r="K121" s="14"/>
      <c r="L121" s="17"/>
      <c r="M121" s="17"/>
      <c r="N121" s="17"/>
      <c r="O121" s="13"/>
      <c r="P121" s="10">
        <f t="shared" si="5"/>
        <v>0</v>
      </c>
      <c r="Q121" s="10">
        <f t="shared" si="6"/>
        <v>0</v>
      </c>
      <c r="R121" s="10">
        <f t="shared" si="7"/>
        <v>0</v>
      </c>
      <c r="S121" s="10" t="str">
        <f t="shared" si="8"/>
        <v>Not applicable</v>
      </c>
      <c r="T121" s="10">
        <f t="shared" si="9"/>
        <v>0</v>
      </c>
    </row>
    <row r="122" spans="1:20" ht="48" customHeight="1">
      <c r="A122" s="10" t="s">
        <v>98</v>
      </c>
      <c r="B122" s="10" t="str">
        <f>IF(Vendors!B10="","",Vendors!B10)</f>
        <v/>
      </c>
      <c r="C122" s="10" t="s">
        <v>122</v>
      </c>
      <c r="D122" s="10" t="str">
        <f>'Criteria'!B8</f>
        <v>Security</v>
      </c>
      <c r="E122" s="11" t="str">
        <f>'Criteria'!D8</f>
        <v>EU data location</v>
      </c>
      <c r="F122" s="10">
        <f>IF(B122="",0,'Criteria'!I8)</f>
        <v>0</v>
      </c>
      <c r="G122" s="10">
        <f>'Criteria'!F8</f>
        <v>5</v>
      </c>
      <c r="H122" s="10" t="str">
        <f>'Criteria'!G8</f>
        <v>Yes</v>
      </c>
      <c r="I122" s="14"/>
      <c r="J122" s="14"/>
      <c r="K122" s="14"/>
      <c r="L122" s="17"/>
      <c r="M122" s="17"/>
      <c r="N122" s="17"/>
      <c r="O122" s="13"/>
      <c r="P122" s="10">
        <f t="shared" si="5"/>
        <v>0</v>
      </c>
      <c r="Q122" s="10">
        <f t="shared" si="6"/>
        <v>0</v>
      </c>
      <c r="R122" s="10">
        <f t="shared" si="7"/>
        <v>0</v>
      </c>
      <c r="S122" s="10" t="str">
        <f t="shared" si="8"/>
        <v>Not applicable</v>
      </c>
      <c r="T122" s="10">
        <f t="shared" si="9"/>
        <v>0</v>
      </c>
    </row>
    <row r="123" spans="1:20" ht="48" customHeight="1">
      <c r="A123" s="10" t="s">
        <v>98</v>
      </c>
      <c r="B123" s="10" t="str">
        <f>IF(Vendors!B10="","",Vendors!B10)</f>
        <v/>
      </c>
      <c r="C123" s="10" t="s">
        <v>125</v>
      </c>
      <c r="D123" s="10" t="str">
        <f>'Criteria'!B9</f>
        <v>Security</v>
      </c>
      <c r="E123" s="11" t="str">
        <f>'Criteria'!D9</f>
        <v>Backup and recovery</v>
      </c>
      <c r="F123" s="10">
        <f>IF(B123="",0,'Criteria'!I9)</f>
        <v>0</v>
      </c>
      <c r="G123" s="10">
        <f>'Criteria'!F9</f>
        <v>5</v>
      </c>
      <c r="H123" s="10" t="str">
        <f>'Criteria'!G9</f>
        <v>Yes</v>
      </c>
      <c r="I123" s="14"/>
      <c r="J123" s="14"/>
      <c r="K123" s="14"/>
      <c r="L123" s="17"/>
      <c r="M123" s="17"/>
      <c r="N123" s="17"/>
      <c r="O123" s="13"/>
      <c r="P123" s="10">
        <f t="shared" si="5"/>
        <v>0</v>
      </c>
      <c r="Q123" s="10">
        <f t="shared" si="6"/>
        <v>0</v>
      </c>
      <c r="R123" s="10">
        <f t="shared" si="7"/>
        <v>0</v>
      </c>
      <c r="S123" s="10" t="str">
        <f t="shared" si="8"/>
        <v>Not applicable</v>
      </c>
      <c r="T123" s="10">
        <f t="shared" si="9"/>
        <v>0</v>
      </c>
    </row>
    <row r="124" spans="1:20" ht="48" customHeight="1">
      <c r="A124" s="10" t="s">
        <v>98</v>
      </c>
      <c r="B124" s="10" t="str">
        <f>IF(Vendors!B10="","",Vendors!B10)</f>
        <v/>
      </c>
      <c r="C124" s="10" t="s">
        <v>128</v>
      </c>
      <c r="D124" s="10" t="str">
        <f>'Criteria'!B10</f>
        <v>Security</v>
      </c>
      <c r="E124" s="11" t="str">
        <f>'Criteria'!D10</f>
        <v>Identity and permissions</v>
      </c>
      <c r="F124" s="10">
        <f>IF(B124="",0,'Criteria'!I10)</f>
        <v>0</v>
      </c>
      <c r="G124" s="10">
        <f>'Criteria'!F10</f>
        <v>4</v>
      </c>
      <c r="H124" s="10" t="str">
        <f>'Criteria'!G10</f>
        <v>Yes</v>
      </c>
      <c r="I124" s="14"/>
      <c r="J124" s="14"/>
      <c r="K124" s="14"/>
      <c r="L124" s="17"/>
      <c r="M124" s="17"/>
      <c r="N124" s="17"/>
      <c r="O124" s="13"/>
      <c r="P124" s="10">
        <f t="shared" si="5"/>
        <v>0</v>
      </c>
      <c r="Q124" s="10">
        <f t="shared" si="6"/>
        <v>0</v>
      </c>
      <c r="R124" s="10">
        <f t="shared" si="7"/>
        <v>0</v>
      </c>
      <c r="S124" s="10" t="str">
        <f t="shared" si="8"/>
        <v>Not applicable</v>
      </c>
      <c r="T124" s="10">
        <f t="shared" si="9"/>
        <v>0</v>
      </c>
    </row>
    <row r="125" spans="1:20" ht="48" customHeight="1">
      <c r="A125" s="10" t="s">
        <v>98</v>
      </c>
      <c r="B125" s="10" t="str">
        <f>IF(Vendors!B10="","",Vendors!B10)</f>
        <v/>
      </c>
      <c r="C125" s="10" t="s">
        <v>131</v>
      </c>
      <c r="D125" s="10" t="str">
        <f>'Criteria'!B11</f>
        <v>Security</v>
      </c>
      <c r="E125" s="11" t="str">
        <f>'Criteria'!D11</f>
        <v>Privacy and incident response</v>
      </c>
      <c r="F125" s="10">
        <f>IF(B125="",0,'Criteria'!I11)</f>
        <v>0</v>
      </c>
      <c r="G125" s="10">
        <f>'Criteria'!F11</f>
        <v>4</v>
      </c>
      <c r="H125" s="10" t="str">
        <f>'Criteria'!G11</f>
        <v>Yes</v>
      </c>
      <c r="I125" s="14"/>
      <c r="J125" s="14"/>
      <c r="K125" s="14"/>
      <c r="L125" s="17"/>
      <c r="M125" s="17"/>
      <c r="N125" s="17"/>
      <c r="O125" s="13"/>
      <c r="P125" s="10">
        <f t="shared" si="5"/>
        <v>0</v>
      </c>
      <c r="Q125" s="10">
        <f t="shared" si="6"/>
        <v>0</v>
      </c>
      <c r="R125" s="10">
        <f t="shared" si="7"/>
        <v>0</v>
      </c>
      <c r="S125" s="10" t="str">
        <f t="shared" si="8"/>
        <v>Not applicable</v>
      </c>
      <c r="T125" s="10">
        <f t="shared" si="9"/>
        <v>0</v>
      </c>
    </row>
    <row r="126" spans="1:20" ht="48" customHeight="1">
      <c r="A126" s="10" t="s">
        <v>98</v>
      </c>
      <c r="B126" s="10" t="str">
        <f>IF(Vendors!B10="","",Vendors!B10)</f>
        <v/>
      </c>
      <c r="C126" s="10" t="s">
        <v>134</v>
      </c>
      <c r="D126" s="10" t="str">
        <f>'Criteria'!B12</f>
        <v>Security</v>
      </c>
      <c r="E126" s="11" t="str">
        <f>'Criteria'!D12</f>
        <v>Availability and service history</v>
      </c>
      <c r="F126" s="10">
        <f>IF(B126="",0,'Criteria'!I12)</f>
        <v>0</v>
      </c>
      <c r="G126" s="10">
        <f>'Criteria'!F12</f>
        <v>3</v>
      </c>
      <c r="H126" s="10" t="str">
        <f>'Criteria'!G12</f>
        <v>No</v>
      </c>
      <c r="I126" s="14"/>
      <c r="J126" s="14"/>
      <c r="K126" s="14"/>
      <c r="L126" s="17"/>
      <c r="M126" s="17"/>
      <c r="N126" s="17"/>
      <c r="O126" s="13"/>
      <c r="P126" s="10">
        <f t="shared" si="5"/>
        <v>0</v>
      </c>
      <c r="Q126" s="10">
        <f t="shared" si="6"/>
        <v>0</v>
      </c>
      <c r="R126" s="10">
        <f t="shared" si="7"/>
        <v>0</v>
      </c>
      <c r="S126" s="10" t="str">
        <f t="shared" si="8"/>
        <v>Not applicable</v>
      </c>
      <c r="T126" s="10">
        <f t="shared" si="9"/>
        <v>0</v>
      </c>
    </row>
    <row r="127" spans="1:20" ht="48" customHeight="1">
      <c r="A127" s="10" t="s">
        <v>98</v>
      </c>
      <c r="B127" s="10" t="str">
        <f>IF(Vendors!B10="","",Vendors!B10)</f>
        <v/>
      </c>
      <c r="C127" s="10" t="s">
        <v>138</v>
      </c>
      <c r="D127" s="10" t="str">
        <f>'Criteria'!B13</f>
        <v>QMS</v>
      </c>
      <c r="E127" s="11" t="str">
        <f>'Criteria'!D13</f>
        <v>Document control</v>
      </c>
      <c r="F127" s="10">
        <f>IF(B127="",0,'Criteria'!I13)</f>
        <v>0</v>
      </c>
      <c r="G127" s="10">
        <f>'Criteria'!F13</f>
        <v>5</v>
      </c>
      <c r="H127" s="10" t="str">
        <f>'Criteria'!G13</f>
        <v>Yes</v>
      </c>
      <c r="I127" s="14"/>
      <c r="J127" s="14"/>
      <c r="K127" s="14"/>
      <c r="L127" s="17"/>
      <c r="M127" s="17"/>
      <c r="N127" s="17"/>
      <c r="O127" s="13"/>
      <c r="P127" s="10">
        <f t="shared" si="5"/>
        <v>0</v>
      </c>
      <c r="Q127" s="10">
        <f t="shared" si="6"/>
        <v>0</v>
      </c>
      <c r="R127" s="10">
        <f t="shared" si="7"/>
        <v>0</v>
      </c>
      <c r="S127" s="10" t="str">
        <f t="shared" si="8"/>
        <v>Not applicable</v>
      </c>
      <c r="T127" s="10">
        <f t="shared" si="9"/>
        <v>0</v>
      </c>
    </row>
    <row r="128" spans="1:20" ht="48" customHeight="1">
      <c r="A128" s="10" t="s">
        <v>98</v>
      </c>
      <c r="B128" s="10" t="str">
        <f>IF(Vendors!B10="","",Vendors!B10)</f>
        <v/>
      </c>
      <c r="C128" s="10" t="s">
        <v>142</v>
      </c>
      <c r="D128" s="10" t="str">
        <f>'Criteria'!B14</f>
        <v>QMS</v>
      </c>
      <c r="E128" s="11" t="str">
        <f>'Criteria'!D14</f>
        <v>Non-conformance and CAPA</v>
      </c>
      <c r="F128" s="10">
        <f>IF(B128="",0,'Criteria'!I14)</f>
        <v>0</v>
      </c>
      <c r="G128" s="10">
        <f>'Criteria'!F14</f>
        <v>5</v>
      </c>
      <c r="H128" s="10" t="str">
        <f>'Criteria'!G14</f>
        <v>Yes</v>
      </c>
      <c r="I128" s="14"/>
      <c r="J128" s="14"/>
      <c r="K128" s="14"/>
      <c r="L128" s="17"/>
      <c r="M128" s="17"/>
      <c r="N128" s="17"/>
      <c r="O128" s="13"/>
      <c r="P128" s="10">
        <f t="shared" si="5"/>
        <v>0</v>
      </c>
      <c r="Q128" s="10">
        <f t="shared" si="6"/>
        <v>0</v>
      </c>
      <c r="R128" s="10">
        <f t="shared" si="7"/>
        <v>0</v>
      </c>
      <c r="S128" s="10" t="str">
        <f t="shared" si="8"/>
        <v>Not applicable</v>
      </c>
      <c r="T128" s="10">
        <f t="shared" si="9"/>
        <v>0</v>
      </c>
    </row>
    <row r="129" spans="1:20" ht="48" customHeight="1">
      <c r="A129" s="10" t="s">
        <v>98</v>
      </c>
      <c r="B129" s="10" t="str">
        <f>IF(Vendors!B10="","",Vendors!B10)</f>
        <v/>
      </c>
      <c r="C129" s="10" t="s">
        <v>145</v>
      </c>
      <c r="D129" s="10" t="str">
        <f>'Criteria'!B15</f>
        <v>QMS</v>
      </c>
      <c r="E129" s="11" t="str">
        <f>'Criteria'!D15</f>
        <v>Supplier control</v>
      </c>
      <c r="F129" s="10">
        <f>IF(B129="",0,'Criteria'!I15)</f>
        <v>0</v>
      </c>
      <c r="G129" s="10">
        <f>'Criteria'!F15</f>
        <v>4</v>
      </c>
      <c r="H129" s="10" t="str">
        <f>'Criteria'!G15</f>
        <v>Yes</v>
      </c>
      <c r="I129" s="14"/>
      <c r="J129" s="14"/>
      <c r="K129" s="14"/>
      <c r="L129" s="17"/>
      <c r="M129" s="17"/>
      <c r="N129" s="17"/>
      <c r="O129" s="13"/>
      <c r="P129" s="10">
        <f t="shared" si="5"/>
        <v>0</v>
      </c>
      <c r="Q129" s="10">
        <f t="shared" si="6"/>
        <v>0</v>
      </c>
      <c r="R129" s="10">
        <f t="shared" si="7"/>
        <v>0</v>
      </c>
      <c r="S129" s="10" t="str">
        <f t="shared" si="8"/>
        <v>Not applicable</v>
      </c>
      <c r="T129" s="10">
        <f t="shared" si="9"/>
        <v>0</v>
      </c>
    </row>
    <row r="130" spans="1:20" ht="48" customHeight="1">
      <c r="A130" s="10" t="s">
        <v>98</v>
      </c>
      <c r="B130" s="10" t="str">
        <f>IF(Vendors!B10="","",Vendors!B10)</f>
        <v/>
      </c>
      <c r="C130" s="10" t="s">
        <v>148</v>
      </c>
      <c r="D130" s="10" t="str">
        <f>'Criteria'!B16</f>
        <v>QMS</v>
      </c>
      <c r="E130" s="11" t="str">
        <f>'Criteria'!D16</f>
        <v>Training and competence</v>
      </c>
      <c r="F130" s="10">
        <f>IF(B130="",0,'Criteria'!I16)</f>
        <v>0</v>
      </c>
      <c r="G130" s="10">
        <f>'Criteria'!F16</f>
        <v>4</v>
      </c>
      <c r="H130" s="10" t="str">
        <f>'Criteria'!G16</f>
        <v>No</v>
      </c>
      <c r="I130" s="14"/>
      <c r="J130" s="14"/>
      <c r="K130" s="14"/>
      <c r="L130" s="17"/>
      <c r="M130" s="17"/>
      <c r="N130" s="17"/>
      <c r="O130" s="13"/>
      <c r="P130" s="10">
        <f t="shared" si="5"/>
        <v>0</v>
      </c>
      <c r="Q130" s="10">
        <f t="shared" si="6"/>
        <v>0</v>
      </c>
      <c r="R130" s="10">
        <f t="shared" si="7"/>
        <v>0</v>
      </c>
      <c r="S130" s="10" t="str">
        <f t="shared" si="8"/>
        <v>Not applicable</v>
      </c>
      <c r="T130" s="10">
        <f t="shared" si="9"/>
        <v>0</v>
      </c>
    </row>
    <row r="131" spans="1:20" ht="48" customHeight="1">
      <c r="A131" s="10" t="s">
        <v>98</v>
      </c>
      <c r="B131" s="10" t="str">
        <f>IF(Vendors!B10="","",Vendors!B10)</f>
        <v/>
      </c>
      <c r="C131" s="10" t="s">
        <v>151</v>
      </c>
      <c r="D131" s="10" t="str">
        <f>'Criteria'!B17</f>
        <v>QMS</v>
      </c>
      <c r="E131" s="11" t="str">
        <f>'Criteria'!D17</f>
        <v>Complaints and post-market processes</v>
      </c>
      <c r="F131" s="10">
        <f>IF(B131="",0,'Criteria'!I17)</f>
        <v>0</v>
      </c>
      <c r="G131" s="10">
        <f>'Criteria'!F17</f>
        <v>4</v>
      </c>
      <c r="H131" s="10" t="str">
        <f>'Criteria'!G17</f>
        <v>No</v>
      </c>
      <c r="I131" s="14"/>
      <c r="J131" s="14"/>
      <c r="K131" s="14"/>
      <c r="L131" s="17"/>
      <c r="M131" s="17"/>
      <c r="N131" s="17"/>
      <c r="O131" s="13"/>
      <c r="P131" s="10">
        <f t="shared" si="5"/>
        <v>0</v>
      </c>
      <c r="Q131" s="10">
        <f t="shared" si="6"/>
        <v>0</v>
      </c>
      <c r="R131" s="10">
        <f t="shared" si="7"/>
        <v>0</v>
      </c>
      <c r="S131" s="10" t="str">
        <f t="shared" si="8"/>
        <v>Not applicable</v>
      </c>
      <c r="T131" s="10">
        <f t="shared" si="9"/>
        <v>0</v>
      </c>
    </row>
    <row r="132" spans="1:20" ht="48" customHeight="1">
      <c r="A132" s="10" t="s">
        <v>98</v>
      </c>
      <c r="B132" s="10" t="str">
        <f>IF(Vendors!B10="","",Vendors!B10)</f>
        <v/>
      </c>
      <c r="C132" s="10" t="s">
        <v>154</v>
      </c>
      <c r="D132" s="10" t="str">
        <f>'Criteria'!B18</f>
        <v>QMS</v>
      </c>
      <c r="E132" s="11" t="str">
        <f>'Criteria'!D18</f>
        <v>Audits and management review</v>
      </c>
      <c r="F132" s="10">
        <f>IF(B132="",0,'Criteria'!I18)</f>
        <v>0</v>
      </c>
      <c r="G132" s="10">
        <f>'Criteria'!F18</f>
        <v>3</v>
      </c>
      <c r="H132" s="10" t="str">
        <f>'Criteria'!G18</f>
        <v>No</v>
      </c>
      <c r="I132" s="14"/>
      <c r="J132" s="14"/>
      <c r="K132" s="14"/>
      <c r="L132" s="17"/>
      <c r="M132" s="17"/>
      <c r="N132" s="17"/>
      <c r="O132" s="13"/>
      <c r="P132" s="10">
        <f t="shared" si="5"/>
        <v>0</v>
      </c>
      <c r="Q132" s="10">
        <f t="shared" si="6"/>
        <v>0</v>
      </c>
      <c r="R132" s="10">
        <f t="shared" si="7"/>
        <v>0</v>
      </c>
      <c r="S132" s="10" t="str">
        <f t="shared" si="8"/>
        <v>Not applicable</v>
      </c>
      <c r="T132" s="10">
        <f t="shared" si="9"/>
        <v>0</v>
      </c>
    </row>
    <row r="133" spans="1:20" ht="48" customHeight="1">
      <c r="A133" s="10" t="s">
        <v>98</v>
      </c>
      <c r="B133" s="10" t="str">
        <f>IF(Vendors!B10="","",Vendors!B10)</f>
        <v/>
      </c>
      <c r="C133" s="10" t="s">
        <v>157</v>
      </c>
      <c r="D133" s="10" t="str">
        <f>'Criteria'!B19</f>
        <v>QMS</v>
      </c>
      <c r="E133" s="11" t="str">
        <f>'Criteria'!D19</f>
        <v>Quality risk and change linkage</v>
      </c>
      <c r="F133" s="10">
        <f>IF(B133="",0,'Criteria'!I19)</f>
        <v>0</v>
      </c>
      <c r="G133" s="10">
        <f>'Criteria'!F19</f>
        <v>4</v>
      </c>
      <c r="H133" s="10" t="str">
        <f>'Criteria'!G19</f>
        <v>No</v>
      </c>
      <c r="I133" s="14"/>
      <c r="J133" s="14"/>
      <c r="K133" s="14"/>
      <c r="L133" s="17"/>
      <c r="M133" s="17"/>
      <c r="N133" s="17"/>
      <c r="O133" s="13"/>
      <c r="P133" s="10">
        <f t="shared" si="5"/>
        <v>0</v>
      </c>
      <c r="Q133" s="10">
        <f t="shared" si="6"/>
        <v>0</v>
      </c>
      <c r="R133" s="10">
        <f t="shared" si="7"/>
        <v>0</v>
      </c>
      <c r="S133" s="10" t="str">
        <f t="shared" si="8"/>
        <v>Not applicable</v>
      </c>
      <c r="T133" s="10">
        <f t="shared" si="9"/>
        <v>0</v>
      </c>
    </row>
    <row r="134" spans="1:20" ht="48" customHeight="1">
      <c r="A134" s="10" t="s">
        <v>98</v>
      </c>
      <c r="B134" s="10" t="str">
        <f>IF(Vendors!B10="","",Vendors!B10)</f>
        <v/>
      </c>
      <c r="C134" s="10" t="s">
        <v>160</v>
      </c>
      <c r="D134" s="10" t="str">
        <f>'Criteria'!B20</f>
        <v>PLM</v>
      </c>
      <c r="E134" s="11" t="str">
        <f>'Criteria'!D20</f>
        <v>Version and revision control</v>
      </c>
      <c r="F134" s="10">
        <f>IF(B134="",0,'Criteria'!I20)</f>
        <v>0</v>
      </c>
      <c r="G134" s="10">
        <f>'Criteria'!F20</f>
        <v>5</v>
      </c>
      <c r="H134" s="10" t="str">
        <f>'Criteria'!G20</f>
        <v>Yes</v>
      </c>
      <c r="I134" s="14"/>
      <c r="J134" s="14"/>
      <c r="K134" s="14"/>
      <c r="L134" s="17"/>
      <c r="M134" s="17"/>
      <c r="N134" s="17"/>
      <c r="O134" s="13"/>
      <c r="P134" s="10">
        <f t="shared" si="5"/>
        <v>0</v>
      </c>
      <c r="Q134" s="10">
        <f t="shared" si="6"/>
        <v>0</v>
      </c>
      <c r="R134" s="10">
        <f t="shared" si="7"/>
        <v>0</v>
      </c>
      <c r="S134" s="10" t="str">
        <f t="shared" si="8"/>
        <v>Not applicable</v>
      </c>
      <c r="T134" s="10">
        <f t="shared" si="9"/>
        <v>0</v>
      </c>
    </row>
    <row r="135" spans="1:20" ht="48" customHeight="1">
      <c r="A135" s="10" t="s">
        <v>98</v>
      </c>
      <c r="B135" s="10" t="str">
        <f>IF(Vendors!B10="","",Vendors!B10)</f>
        <v/>
      </c>
      <c r="C135" s="10" t="s">
        <v>164</v>
      </c>
      <c r="D135" s="10" t="str">
        <f>'Criteria'!B21</f>
        <v>PLM</v>
      </c>
      <c r="E135" s="11" t="str">
        <f>'Criteria'!D21</f>
        <v>Redline and comparison</v>
      </c>
      <c r="F135" s="10">
        <f>IF(B135="",0,'Criteria'!I21)</f>
        <v>0</v>
      </c>
      <c r="G135" s="10">
        <f>'Criteria'!F21</f>
        <v>4</v>
      </c>
      <c r="H135" s="10" t="str">
        <f>'Criteria'!G21</f>
        <v>No</v>
      </c>
      <c r="I135" s="14"/>
      <c r="J135" s="14"/>
      <c r="K135" s="14"/>
      <c r="L135" s="17"/>
      <c r="M135" s="17"/>
      <c r="N135" s="17"/>
      <c r="O135" s="13"/>
      <c r="P135" s="10">
        <f t="shared" si="5"/>
        <v>0</v>
      </c>
      <c r="Q135" s="10">
        <f t="shared" si="6"/>
        <v>0</v>
      </c>
      <c r="R135" s="10">
        <f t="shared" si="7"/>
        <v>0</v>
      </c>
      <c r="S135" s="10" t="str">
        <f t="shared" si="8"/>
        <v>Not applicable</v>
      </c>
      <c r="T135" s="10">
        <f t="shared" si="9"/>
        <v>0</v>
      </c>
    </row>
    <row r="136" spans="1:20" ht="48" customHeight="1">
      <c r="A136" s="10" t="s">
        <v>98</v>
      </c>
      <c r="B136" s="10" t="str">
        <f>IF(Vendors!B10="","",Vendors!B10)</f>
        <v/>
      </c>
      <c r="C136" s="10" t="s">
        <v>167</v>
      </c>
      <c r="D136" s="10" t="str">
        <f>'Criteria'!B22</f>
        <v>PLM</v>
      </c>
      <c r="E136" s="11" t="str">
        <f>'Criteria'!D22</f>
        <v>Configurable lifecycle phases</v>
      </c>
      <c r="F136" s="10">
        <f>IF(B136="",0,'Criteria'!I22)</f>
        <v>0</v>
      </c>
      <c r="G136" s="10">
        <f>'Criteria'!F22</f>
        <v>5</v>
      </c>
      <c r="H136" s="10" t="str">
        <f>'Criteria'!G22</f>
        <v>Yes</v>
      </c>
      <c r="I136" s="14"/>
      <c r="J136" s="14"/>
      <c r="K136" s="14"/>
      <c r="L136" s="17"/>
      <c r="M136" s="17"/>
      <c r="N136" s="17"/>
      <c r="O136" s="13"/>
      <c r="P136" s="10">
        <f t="shared" si="5"/>
        <v>0</v>
      </c>
      <c r="Q136" s="10">
        <f t="shared" si="6"/>
        <v>0</v>
      </c>
      <c r="R136" s="10">
        <f t="shared" si="7"/>
        <v>0</v>
      </c>
      <c r="S136" s="10" t="str">
        <f t="shared" si="8"/>
        <v>Not applicable</v>
      </c>
      <c r="T136" s="10">
        <f t="shared" si="9"/>
        <v>0</v>
      </c>
    </row>
    <row r="137" spans="1:20" ht="48" customHeight="1">
      <c r="A137" s="10" t="s">
        <v>98</v>
      </c>
      <c r="B137" s="10" t="str">
        <f>IF(Vendors!B10="","",Vendors!B10)</f>
        <v/>
      </c>
      <c r="C137" s="10" t="s">
        <v>170</v>
      </c>
      <c r="D137" s="10" t="str">
        <f>'Criteria'!B23</f>
        <v>PLM</v>
      </c>
      <c r="E137" s="11" t="str">
        <f>'Criteria'!D23</f>
        <v>Engineering change control</v>
      </c>
      <c r="F137" s="10">
        <f>IF(B137="",0,'Criteria'!I23)</f>
        <v>0</v>
      </c>
      <c r="G137" s="10">
        <f>'Criteria'!F23</f>
        <v>5</v>
      </c>
      <c r="H137" s="10" t="str">
        <f>'Criteria'!G23</f>
        <v>Yes</v>
      </c>
      <c r="I137" s="14"/>
      <c r="J137" s="14"/>
      <c r="K137" s="14"/>
      <c r="L137" s="17"/>
      <c r="M137" s="17"/>
      <c r="N137" s="17"/>
      <c r="O137" s="13"/>
      <c r="P137" s="10">
        <f t="shared" si="5"/>
        <v>0</v>
      </c>
      <c r="Q137" s="10">
        <f t="shared" si="6"/>
        <v>0</v>
      </c>
      <c r="R137" s="10">
        <f t="shared" si="7"/>
        <v>0</v>
      </c>
      <c r="S137" s="10" t="str">
        <f t="shared" si="8"/>
        <v>Not applicable</v>
      </c>
      <c r="T137" s="10">
        <f t="shared" si="9"/>
        <v>0</v>
      </c>
    </row>
    <row r="138" spans="1:20" ht="48" customHeight="1">
      <c r="A138" s="10" t="s">
        <v>98</v>
      </c>
      <c r="B138" s="10" t="str">
        <f>IF(Vendors!B10="","",Vendors!B10)</f>
        <v/>
      </c>
      <c r="C138" s="10" t="s">
        <v>173</v>
      </c>
      <c r="D138" s="10" t="str">
        <f>'Criteria'!B24</f>
        <v>PLM</v>
      </c>
      <c r="E138" s="11" t="str">
        <f>'Criteria'!D24</f>
        <v>BOM and configuration management</v>
      </c>
      <c r="F138" s="10">
        <f>IF(B138="",0,'Criteria'!I24)</f>
        <v>0</v>
      </c>
      <c r="G138" s="10">
        <f>'Criteria'!F24</f>
        <v>4</v>
      </c>
      <c r="H138" s="10" t="str">
        <f>'Criteria'!G24</f>
        <v>No</v>
      </c>
      <c r="I138" s="14"/>
      <c r="J138" s="14"/>
      <c r="K138" s="14"/>
      <c r="L138" s="17"/>
      <c r="M138" s="17"/>
      <c r="N138" s="17"/>
      <c r="O138" s="13"/>
      <c r="P138" s="10">
        <f t="shared" si="5"/>
        <v>0</v>
      </c>
      <c r="Q138" s="10">
        <f t="shared" si="6"/>
        <v>0</v>
      </c>
      <c r="R138" s="10">
        <f t="shared" si="7"/>
        <v>0</v>
      </c>
      <c r="S138" s="10" t="str">
        <f t="shared" si="8"/>
        <v>Not applicable</v>
      </c>
      <c r="T138" s="10">
        <f t="shared" si="9"/>
        <v>0</v>
      </c>
    </row>
    <row r="139" spans="1:20" ht="48" customHeight="1">
      <c r="A139" s="10" t="s">
        <v>98</v>
      </c>
      <c r="B139" s="10" t="str">
        <f>IF(Vendors!B10="","",Vendors!B10)</f>
        <v/>
      </c>
      <c r="C139" s="10" t="s">
        <v>176</v>
      </c>
      <c r="D139" s="10" t="str">
        <f>'Criteria'!B25</f>
        <v>PLM</v>
      </c>
      <c r="E139" s="11" t="str">
        <f>'Criteria'!D25</f>
        <v>Design evidence and traceability</v>
      </c>
      <c r="F139" s="10">
        <f>IF(B139="",0,'Criteria'!I25)</f>
        <v>0</v>
      </c>
      <c r="G139" s="10">
        <f>'Criteria'!F25</f>
        <v>5</v>
      </c>
      <c r="H139" s="10" t="str">
        <f>'Criteria'!G25</f>
        <v>Yes</v>
      </c>
      <c r="I139" s="14"/>
      <c r="J139" s="14"/>
      <c r="K139" s="14"/>
      <c r="L139" s="17"/>
      <c r="M139" s="17"/>
      <c r="N139" s="17"/>
      <c r="O139" s="13"/>
      <c r="P139" s="10">
        <f t="shared" si="5"/>
        <v>0</v>
      </c>
      <c r="Q139" s="10">
        <f t="shared" si="6"/>
        <v>0</v>
      </c>
      <c r="R139" s="10">
        <f t="shared" si="7"/>
        <v>0</v>
      </c>
      <c r="S139" s="10" t="str">
        <f t="shared" si="8"/>
        <v>Not applicable</v>
      </c>
      <c r="T139" s="10">
        <f t="shared" si="9"/>
        <v>0</v>
      </c>
    </row>
    <row r="140" spans="1:20" ht="48" customHeight="1">
      <c r="A140" s="10" t="s">
        <v>98</v>
      </c>
      <c r="B140" s="10" t="str">
        <f>IF(Vendors!B10="","",Vendors!B10)</f>
        <v/>
      </c>
      <c r="C140" s="10" t="s">
        <v>179</v>
      </c>
      <c r="D140" s="10" t="str">
        <f>'Criteria'!B26</f>
        <v>PLM</v>
      </c>
      <c r="E140" s="11" t="str">
        <f>'Criteria'!D26</f>
        <v>CAD software integration</v>
      </c>
      <c r="F140" s="10">
        <f>IF(B140="",0,'Criteria'!I26)</f>
        <v>0</v>
      </c>
      <c r="G140" s="10">
        <f>'Criteria'!F26</f>
        <v>3</v>
      </c>
      <c r="H140" s="10" t="str">
        <f>'Criteria'!G26</f>
        <v>No</v>
      </c>
      <c r="I140" s="14"/>
      <c r="J140" s="14"/>
      <c r="K140" s="14"/>
      <c r="L140" s="17"/>
      <c r="M140" s="17"/>
      <c r="N140" s="17"/>
      <c r="O140" s="13"/>
      <c r="P140" s="10">
        <f t="shared" si="5"/>
        <v>0</v>
      </c>
      <c r="Q140" s="10">
        <f t="shared" si="6"/>
        <v>0</v>
      </c>
      <c r="R140" s="10">
        <f t="shared" si="7"/>
        <v>0</v>
      </c>
      <c r="S140" s="10" t="str">
        <f t="shared" si="8"/>
        <v>Not applicable</v>
      </c>
      <c r="T140" s="10">
        <f t="shared" si="9"/>
        <v>0</v>
      </c>
    </row>
    <row r="141" spans="1:20" ht="48" customHeight="1">
      <c r="A141" s="10" t="s">
        <v>98</v>
      </c>
      <c r="B141" s="10" t="str">
        <f>IF(Vendors!B10="","",Vendors!B10)</f>
        <v/>
      </c>
      <c r="C141" s="10" t="s">
        <v>180</v>
      </c>
      <c r="D141" s="10" t="str">
        <f>'Criteria'!B27</f>
        <v>Validation &amp; usability</v>
      </c>
      <c r="E141" s="11" t="str">
        <f>'Criteria'!D27</f>
        <v>Software assurance / validation support</v>
      </c>
      <c r="F141" s="10">
        <f>IF(B141="",0,'Criteria'!I27)</f>
        <v>0</v>
      </c>
      <c r="G141" s="10">
        <f>'Criteria'!F27</f>
        <v>5</v>
      </c>
      <c r="H141" s="10" t="str">
        <f>'Criteria'!G27</f>
        <v>Yes</v>
      </c>
      <c r="I141" s="14"/>
      <c r="J141" s="14"/>
      <c r="K141" s="14"/>
      <c r="L141" s="17"/>
      <c r="M141" s="17"/>
      <c r="N141" s="17"/>
      <c r="O141" s="13"/>
      <c r="P141" s="10">
        <f t="shared" ref="P141:P208" si="10">IF(AND(F141=1,ISNUMBER(I141),I141&gt;=0,I141&lt;=5,K141="Verified",L141&lt;&gt;"",N141&lt;&gt;"",ISNUMBER(O141)),1,0)</f>
        <v>0</v>
      </c>
      <c r="Q141" s="10">
        <f t="shared" ref="Q141:Q208" si="11">IF(P141=1,I141*G141,0)</f>
        <v>0</v>
      </c>
      <c r="R141" s="10">
        <f t="shared" ref="R141:R208" si="12">F141*G141*5</f>
        <v>0</v>
      </c>
      <c r="S141" s="10" t="str">
        <f t="shared" ref="S141:S208" si="13">IF(OR(F141=0,H141&lt;&gt;"Yes"),"Not applicable",IF(J141="Fail","Fail",IF(AND(J141="Pass",K141="Verified",L141&lt;&gt;"",N141&lt;&gt;"",ISNUMBER(O141)),"Pass","Pending")))</f>
        <v>Not applicable</v>
      </c>
      <c r="T141" s="10">
        <f t="shared" ref="T141:T208" si="14">P141*G141*5</f>
        <v>0</v>
      </c>
    </row>
    <row r="142" spans="1:20" ht="48" customHeight="1">
      <c r="A142" s="10" t="s">
        <v>98</v>
      </c>
      <c r="B142" s="10" t="str">
        <f>IF(Vendors!B10="","",Vendors!B10)</f>
        <v/>
      </c>
      <c r="C142" s="10" t="s">
        <v>184</v>
      </c>
      <c r="D142" s="10" t="str">
        <f>'Criteria'!B28</f>
        <v>Validation &amp; usability</v>
      </c>
      <c r="E142" s="11" t="str">
        <f>'Criteria'!D28</f>
        <v>Audit trail and signatures</v>
      </c>
      <c r="F142" s="10">
        <f>IF(B142="",0,'Criteria'!I28)</f>
        <v>0</v>
      </c>
      <c r="G142" s="10">
        <f>'Criteria'!F28</f>
        <v>5</v>
      </c>
      <c r="H142" s="10" t="str">
        <f>'Criteria'!G28</f>
        <v>Yes</v>
      </c>
      <c r="I142" s="14"/>
      <c r="J142" s="14"/>
      <c r="K142" s="14"/>
      <c r="L142" s="17"/>
      <c r="M142" s="17"/>
      <c r="N142" s="17"/>
      <c r="O142" s="13"/>
      <c r="P142" s="10">
        <f t="shared" si="10"/>
        <v>0</v>
      </c>
      <c r="Q142" s="10">
        <f t="shared" si="11"/>
        <v>0</v>
      </c>
      <c r="R142" s="10">
        <f t="shared" si="12"/>
        <v>0</v>
      </c>
      <c r="S142" s="10" t="str">
        <f t="shared" si="13"/>
        <v>Not applicable</v>
      </c>
      <c r="T142" s="10">
        <f t="shared" si="14"/>
        <v>0</v>
      </c>
    </row>
    <row r="143" spans="1:20" ht="48" customHeight="1">
      <c r="A143" s="10" t="s">
        <v>98</v>
      </c>
      <c r="B143" s="10" t="str">
        <f>IF(Vendors!B10="","",Vendors!B10)</f>
        <v/>
      </c>
      <c r="C143" s="10" t="s">
        <v>187</v>
      </c>
      <c r="D143" s="10" t="str">
        <f>'Criteria'!B29</f>
        <v>Validation &amp; usability</v>
      </c>
      <c r="E143" s="11" t="str">
        <f>'Criteria'!D29</f>
        <v>User interface and task usability</v>
      </c>
      <c r="F143" s="10">
        <f>IF(B143="",0,'Criteria'!I29)</f>
        <v>0</v>
      </c>
      <c r="G143" s="10">
        <f>'Criteria'!F29</f>
        <v>4</v>
      </c>
      <c r="H143" s="10" t="str">
        <f>'Criteria'!G29</f>
        <v>No</v>
      </c>
      <c r="I143" s="14"/>
      <c r="J143" s="14"/>
      <c r="K143" s="14"/>
      <c r="L143" s="17"/>
      <c r="M143" s="17"/>
      <c r="N143" s="17"/>
      <c r="O143" s="13"/>
      <c r="P143" s="10">
        <f t="shared" si="10"/>
        <v>0</v>
      </c>
      <c r="Q143" s="10">
        <f t="shared" si="11"/>
        <v>0</v>
      </c>
      <c r="R143" s="10">
        <f t="shared" si="12"/>
        <v>0</v>
      </c>
      <c r="S143" s="10" t="str">
        <f t="shared" si="13"/>
        <v>Not applicable</v>
      </c>
      <c r="T143" s="10">
        <f t="shared" si="14"/>
        <v>0</v>
      </c>
    </row>
    <row r="144" spans="1:20" ht="48" customHeight="1">
      <c r="A144" s="10" t="s">
        <v>98</v>
      </c>
      <c r="B144" s="10" t="str">
        <f>IF(Vendors!B10="","",Vendors!B10)</f>
        <v/>
      </c>
      <c r="C144" s="10" t="s">
        <v>190</v>
      </c>
      <c r="D144" s="10" t="str">
        <f>'Criteria'!B30</f>
        <v>Validation &amp; usability</v>
      </c>
      <c r="E144" s="11" t="str">
        <f>'Criteria'!D30</f>
        <v>Configuration and upgrades</v>
      </c>
      <c r="F144" s="10">
        <f>IF(B144="",0,'Criteria'!I30)</f>
        <v>0</v>
      </c>
      <c r="G144" s="10">
        <f>'Criteria'!F30</f>
        <v>4</v>
      </c>
      <c r="H144" s="10" t="str">
        <f>'Criteria'!G30</f>
        <v>No</v>
      </c>
      <c r="I144" s="14"/>
      <c r="J144" s="14"/>
      <c r="K144" s="14"/>
      <c r="L144" s="17"/>
      <c r="M144" s="17"/>
      <c r="N144" s="17"/>
      <c r="O144" s="13"/>
      <c r="P144" s="10">
        <f t="shared" si="10"/>
        <v>0</v>
      </c>
      <c r="Q144" s="10">
        <f t="shared" si="11"/>
        <v>0</v>
      </c>
      <c r="R144" s="10">
        <f t="shared" si="12"/>
        <v>0</v>
      </c>
      <c r="S144" s="10" t="str">
        <f t="shared" si="13"/>
        <v>Not applicable</v>
      </c>
      <c r="T144" s="10">
        <f t="shared" si="14"/>
        <v>0</v>
      </c>
    </row>
    <row r="145" spans="1:20" ht="48" customHeight="1">
      <c r="A145" s="10" t="s">
        <v>98</v>
      </c>
      <c r="B145" s="10" t="str">
        <f>IF(Vendors!B10="","",Vendors!B10)</f>
        <v/>
      </c>
      <c r="C145" s="10" t="s">
        <v>193</v>
      </c>
      <c r="D145" s="10" t="str">
        <f>'Criteria'!B31</f>
        <v>Validation &amp; usability</v>
      </c>
      <c r="E145" s="11" t="str">
        <f>'Criteria'!D31</f>
        <v>Data migration and exit</v>
      </c>
      <c r="F145" s="10">
        <f>IF(B145="",0,'Criteria'!I31)</f>
        <v>0</v>
      </c>
      <c r="G145" s="10">
        <f>'Criteria'!F31</f>
        <v>4</v>
      </c>
      <c r="H145" s="10" t="str">
        <f>'Criteria'!G31</f>
        <v>Yes</v>
      </c>
      <c r="I145" s="14"/>
      <c r="J145" s="14"/>
      <c r="K145" s="14"/>
      <c r="L145" s="17"/>
      <c r="M145" s="17"/>
      <c r="N145" s="17"/>
      <c r="O145" s="13"/>
      <c r="P145" s="10">
        <f t="shared" si="10"/>
        <v>0</v>
      </c>
      <c r="Q145" s="10">
        <f t="shared" si="11"/>
        <v>0</v>
      </c>
      <c r="R145" s="10">
        <f t="shared" si="12"/>
        <v>0</v>
      </c>
      <c r="S145" s="10" t="str">
        <f t="shared" si="13"/>
        <v>Not applicable</v>
      </c>
      <c r="T145" s="10">
        <f t="shared" si="14"/>
        <v>0</v>
      </c>
    </row>
    <row r="146" spans="1:20" ht="48" customHeight="1">
      <c r="A146" s="10" t="s">
        <v>98</v>
      </c>
      <c r="B146" s="10" t="str">
        <f>IF(Vendors!B10="","",Vendors!B10)</f>
        <v/>
      </c>
      <c r="C146" s="10" t="s">
        <v>196</v>
      </c>
      <c r="D146" s="10" t="str">
        <f>'Criteria'!B32</f>
        <v>Onboarding &amp; support</v>
      </c>
      <c r="E146" s="11" t="str">
        <f>'Criteria'!D32</f>
        <v>Implementation and onboarding</v>
      </c>
      <c r="F146" s="10">
        <f>IF(B146="",0,'Criteria'!I32)</f>
        <v>0</v>
      </c>
      <c r="G146" s="10">
        <f>'Criteria'!F32</f>
        <v>4</v>
      </c>
      <c r="H146" s="10" t="str">
        <f>'Criteria'!G32</f>
        <v>No</v>
      </c>
      <c r="I146" s="14"/>
      <c r="J146" s="14"/>
      <c r="K146" s="14"/>
      <c r="L146" s="17"/>
      <c r="M146" s="17"/>
      <c r="N146" s="17"/>
      <c r="O146" s="13"/>
      <c r="P146" s="10">
        <f t="shared" si="10"/>
        <v>0</v>
      </c>
      <c r="Q146" s="10">
        <f t="shared" si="11"/>
        <v>0</v>
      </c>
      <c r="R146" s="10">
        <f t="shared" si="12"/>
        <v>0</v>
      </c>
      <c r="S146" s="10" t="str">
        <f t="shared" si="13"/>
        <v>Not applicable</v>
      </c>
      <c r="T146" s="10">
        <f t="shared" si="14"/>
        <v>0</v>
      </c>
    </row>
    <row r="147" spans="1:20" ht="48" customHeight="1">
      <c r="A147" s="10" t="s">
        <v>98</v>
      </c>
      <c r="B147" s="10" t="str">
        <f>IF(Vendors!B10="","",Vendors!B10)</f>
        <v/>
      </c>
      <c r="C147" s="10" t="s">
        <v>199</v>
      </c>
      <c r="D147" s="10" t="str">
        <f>'Criteria'!B33</f>
        <v>Onboarding &amp; support</v>
      </c>
      <c r="E147" s="11" t="str">
        <f>'Criteria'!D33</f>
        <v>Training offering</v>
      </c>
      <c r="F147" s="10">
        <f>IF(B147="",0,'Criteria'!I33)</f>
        <v>0</v>
      </c>
      <c r="G147" s="10">
        <f>'Criteria'!F33</f>
        <v>3</v>
      </c>
      <c r="H147" s="10" t="str">
        <f>'Criteria'!G33</f>
        <v>No</v>
      </c>
      <c r="I147" s="14"/>
      <c r="J147" s="14"/>
      <c r="K147" s="14"/>
      <c r="L147" s="17"/>
      <c r="M147" s="17"/>
      <c r="N147" s="17"/>
      <c r="O147" s="13"/>
      <c r="P147" s="10">
        <f t="shared" si="10"/>
        <v>0</v>
      </c>
      <c r="Q147" s="10">
        <f t="shared" si="11"/>
        <v>0</v>
      </c>
      <c r="R147" s="10">
        <f t="shared" si="12"/>
        <v>0</v>
      </c>
      <c r="S147" s="10" t="str">
        <f t="shared" si="13"/>
        <v>Not applicable</v>
      </c>
      <c r="T147" s="10">
        <f t="shared" si="14"/>
        <v>0</v>
      </c>
    </row>
    <row r="148" spans="1:20" ht="48" customHeight="1">
      <c r="A148" s="10" t="s">
        <v>98</v>
      </c>
      <c r="B148" s="10" t="str">
        <f>IF(Vendors!B10="","",Vendors!B10)</f>
        <v/>
      </c>
      <c r="C148" s="10" t="s">
        <v>202</v>
      </c>
      <c r="D148" s="10" t="str">
        <f>'Criteria'!B34</f>
        <v>Onboarding &amp; support</v>
      </c>
      <c r="E148" s="11" t="str">
        <f>'Criteria'!D34</f>
        <v>Sandbox access</v>
      </c>
      <c r="F148" s="10">
        <f>IF(B148="",0,'Criteria'!I34)</f>
        <v>0</v>
      </c>
      <c r="G148" s="10">
        <f>'Criteria'!F34</f>
        <v>4</v>
      </c>
      <c r="H148" s="10" t="str">
        <f>'Criteria'!G34</f>
        <v>Yes</v>
      </c>
      <c r="I148" s="14"/>
      <c r="J148" s="14"/>
      <c r="K148" s="14"/>
      <c r="L148" s="17"/>
      <c r="M148" s="17"/>
      <c r="N148" s="17"/>
      <c r="O148" s="13"/>
      <c r="P148" s="10">
        <f t="shared" si="10"/>
        <v>0</v>
      </c>
      <c r="Q148" s="10">
        <f t="shared" si="11"/>
        <v>0</v>
      </c>
      <c r="R148" s="10">
        <f t="shared" si="12"/>
        <v>0</v>
      </c>
      <c r="S148" s="10" t="str">
        <f t="shared" si="13"/>
        <v>Not applicable</v>
      </c>
      <c r="T148" s="10">
        <f t="shared" si="14"/>
        <v>0</v>
      </c>
    </row>
    <row r="149" spans="1:20" ht="48" customHeight="1">
      <c r="A149" s="10" t="s">
        <v>98</v>
      </c>
      <c r="B149" s="10" t="str">
        <f>IF(Vendors!B10="","",Vendors!B10)</f>
        <v/>
      </c>
      <c r="C149" s="10" t="s">
        <v>205</v>
      </c>
      <c r="D149" s="10" t="str">
        <f>'Criteria'!B35</f>
        <v>Onboarding &amp; support</v>
      </c>
      <c r="E149" s="11" t="str">
        <f>'Criteria'!D35</f>
        <v>Support and escalation</v>
      </c>
      <c r="F149" s="10">
        <f>IF(B149="",0,'Criteria'!I35)</f>
        <v>0</v>
      </c>
      <c r="G149" s="10">
        <f>'Criteria'!F35</f>
        <v>4</v>
      </c>
      <c r="H149" s="10" t="str">
        <f>'Criteria'!G35</f>
        <v>No</v>
      </c>
      <c r="I149" s="14"/>
      <c r="J149" s="14"/>
      <c r="K149" s="14"/>
      <c r="L149" s="17"/>
      <c r="M149" s="17"/>
      <c r="N149" s="17"/>
      <c r="O149" s="13"/>
      <c r="P149" s="10">
        <f t="shared" si="10"/>
        <v>0</v>
      </c>
      <c r="Q149" s="10">
        <f t="shared" si="11"/>
        <v>0</v>
      </c>
      <c r="R149" s="10">
        <f t="shared" si="12"/>
        <v>0</v>
      </c>
      <c r="S149" s="10" t="str">
        <f t="shared" si="13"/>
        <v>Not applicable</v>
      </c>
      <c r="T149" s="10">
        <f t="shared" si="14"/>
        <v>0</v>
      </c>
    </row>
    <row r="150" spans="1:20" ht="48" customHeight="1">
      <c r="A150" s="10" t="s">
        <v>98</v>
      </c>
      <c r="B150" s="10" t="str">
        <f>IF(Vendors!B10="","",Vendors!B10)</f>
        <v/>
      </c>
      <c r="C150" s="10" t="s">
        <v>208</v>
      </c>
      <c r="D150" s="10" t="str">
        <f>'Criteria'!B36</f>
        <v>Vendor reliability</v>
      </c>
      <c r="E150" s="11" t="str">
        <f>'Criteria'!D36</f>
        <v>Medtech reference customers</v>
      </c>
      <c r="F150" s="10">
        <f>IF(B150="",0,'Criteria'!I36)</f>
        <v>0</v>
      </c>
      <c r="G150" s="10">
        <f>'Criteria'!F36</f>
        <v>5</v>
      </c>
      <c r="H150" s="10" t="str">
        <f>'Criteria'!G36</f>
        <v>No</v>
      </c>
      <c r="I150" s="14"/>
      <c r="J150" s="14"/>
      <c r="K150" s="14"/>
      <c r="L150" s="17"/>
      <c r="M150" s="17"/>
      <c r="N150" s="17"/>
      <c r="O150" s="13"/>
      <c r="P150" s="10">
        <f t="shared" si="10"/>
        <v>0</v>
      </c>
      <c r="Q150" s="10">
        <f t="shared" si="11"/>
        <v>0</v>
      </c>
      <c r="R150" s="10">
        <f t="shared" si="12"/>
        <v>0</v>
      </c>
      <c r="S150" s="10" t="str">
        <f t="shared" si="13"/>
        <v>Not applicable</v>
      </c>
      <c r="T150" s="10">
        <f t="shared" si="14"/>
        <v>0</v>
      </c>
    </row>
    <row r="151" spans="1:20" ht="48" customHeight="1">
      <c r="A151" s="10" t="s">
        <v>98</v>
      </c>
      <c r="B151" s="10" t="str">
        <f>IF(Vendors!B10="","",Vendors!B10)</f>
        <v/>
      </c>
      <c r="C151" s="10" t="s">
        <v>211</v>
      </c>
      <c r="D151" s="10" t="str">
        <f>'Criteria'!B37</f>
        <v>Vendor reliability</v>
      </c>
      <c r="E151" s="11" t="str">
        <f>'Criteria'!D37</f>
        <v>Company maturity and stability</v>
      </c>
      <c r="F151" s="10">
        <f>IF(B151="",0,'Criteria'!I37)</f>
        <v>0</v>
      </c>
      <c r="G151" s="10">
        <f>'Criteria'!F37</f>
        <v>3</v>
      </c>
      <c r="H151" s="10" t="str">
        <f>'Criteria'!G37</f>
        <v>No</v>
      </c>
      <c r="I151" s="14"/>
      <c r="J151" s="14"/>
      <c r="K151" s="14"/>
      <c r="L151" s="17"/>
      <c r="M151" s="17"/>
      <c r="N151" s="17"/>
      <c r="O151" s="13"/>
      <c r="P151" s="10">
        <f t="shared" si="10"/>
        <v>0</v>
      </c>
      <c r="Q151" s="10">
        <f t="shared" si="11"/>
        <v>0</v>
      </c>
      <c r="R151" s="10">
        <f t="shared" si="12"/>
        <v>0</v>
      </c>
      <c r="S151" s="10" t="str">
        <f t="shared" si="13"/>
        <v>Not applicable</v>
      </c>
      <c r="T151" s="10">
        <f t="shared" si="14"/>
        <v>0</v>
      </c>
    </row>
    <row r="152" spans="1:20" ht="48" customHeight="1">
      <c r="A152" s="10" t="s">
        <v>98</v>
      </c>
      <c r="B152" s="10" t="str">
        <f>IF(Vendors!B10="","",Vendors!B10)</f>
        <v/>
      </c>
      <c r="C152" s="10" t="s">
        <v>214</v>
      </c>
      <c r="D152" s="10" t="str">
        <f>'Criteria'!B38</f>
        <v>Vendor reliability</v>
      </c>
      <c r="E152" s="11" t="str">
        <f>'Criteria'!D38</f>
        <v>Reliability track record</v>
      </c>
      <c r="F152" s="10">
        <f>IF(B152="",0,'Criteria'!I38)</f>
        <v>0</v>
      </c>
      <c r="G152" s="10">
        <f>'Criteria'!F38</f>
        <v>4</v>
      </c>
      <c r="H152" s="10" t="str">
        <f>'Criteria'!G38</f>
        <v>No</v>
      </c>
      <c r="I152" s="14"/>
      <c r="J152" s="14"/>
      <c r="K152" s="14"/>
      <c r="L152" s="17"/>
      <c r="M152" s="17"/>
      <c r="N152" s="17"/>
      <c r="O152" s="13"/>
      <c r="P152" s="10">
        <f t="shared" si="10"/>
        <v>0</v>
      </c>
      <c r="Q152" s="10">
        <f t="shared" si="11"/>
        <v>0</v>
      </c>
      <c r="R152" s="10">
        <f t="shared" si="12"/>
        <v>0</v>
      </c>
      <c r="S152" s="10" t="str">
        <f t="shared" si="13"/>
        <v>Not applicable</v>
      </c>
      <c r="T152" s="10">
        <f t="shared" si="14"/>
        <v>0</v>
      </c>
    </row>
    <row r="153" spans="1:20" ht="48" customHeight="1">
      <c r="A153" s="10" t="s">
        <v>98</v>
      </c>
      <c r="B153" s="10" t="str">
        <f>IF(Vendors!B10="","",Vendors!B10)</f>
        <v/>
      </c>
      <c r="C153" s="10" t="s">
        <v>217</v>
      </c>
      <c r="D153" s="10" t="str">
        <f>'Criteria'!B39</f>
        <v>Vendor reliability</v>
      </c>
      <c r="E153" s="11" t="str">
        <f>'Criteria'!D39</f>
        <v>Product roadmap and capacity</v>
      </c>
      <c r="F153" s="10">
        <f>IF(B153="",0,'Criteria'!I39)</f>
        <v>0</v>
      </c>
      <c r="G153" s="10">
        <f>'Criteria'!F39</f>
        <v>3</v>
      </c>
      <c r="H153" s="10" t="str">
        <f>'Criteria'!G39</f>
        <v>No</v>
      </c>
      <c r="I153" s="14"/>
      <c r="J153" s="14"/>
      <c r="K153" s="14"/>
      <c r="L153" s="17"/>
      <c r="M153" s="17"/>
      <c r="N153" s="17"/>
      <c r="O153" s="13"/>
      <c r="P153" s="10">
        <f t="shared" si="10"/>
        <v>0</v>
      </c>
      <c r="Q153" s="10">
        <f t="shared" si="11"/>
        <v>0</v>
      </c>
      <c r="R153" s="10">
        <f t="shared" si="12"/>
        <v>0</v>
      </c>
      <c r="S153" s="10" t="str">
        <f t="shared" si="13"/>
        <v>Not applicable</v>
      </c>
      <c r="T153" s="10">
        <f t="shared" si="14"/>
        <v>0</v>
      </c>
    </row>
    <row r="154" spans="1:20" ht="48" customHeight="1">
      <c r="A154" s="10" t="s">
        <v>98</v>
      </c>
      <c r="B154" s="10" t="str">
        <f>IF(Vendors!B10="","",Vendors!B10)</f>
        <v/>
      </c>
      <c r="C154" s="10" t="s">
        <v>220</v>
      </c>
      <c r="D154" s="10" t="str">
        <f>'Criteria'!B40</f>
        <v>Commercial</v>
      </c>
      <c r="E154" s="11" t="str">
        <f>'Criteria'!D40</f>
        <v>License structure and entitlement</v>
      </c>
      <c r="F154" s="10">
        <f>IF(B154="",0,'Criteria'!I40)</f>
        <v>0</v>
      </c>
      <c r="G154" s="10">
        <f>'Criteria'!F40</f>
        <v>4</v>
      </c>
      <c r="H154" s="10" t="str">
        <f>'Criteria'!G40</f>
        <v>No</v>
      </c>
      <c r="I154" s="14"/>
      <c r="J154" s="14"/>
      <c r="K154" s="14"/>
      <c r="L154" s="17"/>
      <c r="M154" s="17"/>
      <c r="N154" s="17"/>
      <c r="O154" s="13"/>
      <c r="P154" s="10">
        <f t="shared" si="10"/>
        <v>0</v>
      </c>
      <c r="Q154" s="10">
        <f t="shared" si="11"/>
        <v>0</v>
      </c>
      <c r="R154" s="10">
        <f t="shared" si="12"/>
        <v>0</v>
      </c>
      <c r="S154" s="10" t="str">
        <f t="shared" si="13"/>
        <v>Not applicable</v>
      </c>
      <c r="T154" s="10">
        <f t="shared" si="14"/>
        <v>0</v>
      </c>
    </row>
    <row r="155" spans="1:20" ht="48" customHeight="1">
      <c r="A155" s="10" t="s">
        <v>98</v>
      </c>
      <c r="B155" s="10" t="str">
        <f>IF(Vendors!B10="","",Vendors!B10)</f>
        <v/>
      </c>
      <c r="C155" s="10" t="s">
        <v>222</v>
      </c>
      <c r="D155" s="10" t="str">
        <f>'Criteria'!B41</f>
        <v>Commercial</v>
      </c>
      <c r="E155" s="11" t="str">
        <f>'Criteria'!D41</f>
        <v>Quote and contract transparency</v>
      </c>
      <c r="F155" s="10">
        <f>IF(B155="",0,'Criteria'!I41)</f>
        <v>0</v>
      </c>
      <c r="G155" s="10">
        <f>'Criteria'!F41</f>
        <v>4</v>
      </c>
      <c r="H155" s="10" t="str">
        <f>'Criteria'!G41</f>
        <v>No</v>
      </c>
      <c r="I155" s="14"/>
      <c r="J155" s="14"/>
      <c r="K155" s="14"/>
      <c r="L155" s="17"/>
      <c r="M155" s="17"/>
      <c r="N155" s="17"/>
      <c r="O155" s="13"/>
      <c r="P155" s="10">
        <f t="shared" si="10"/>
        <v>0</v>
      </c>
      <c r="Q155" s="10">
        <f t="shared" si="11"/>
        <v>0</v>
      </c>
      <c r="R155" s="10">
        <f t="shared" si="12"/>
        <v>0</v>
      </c>
      <c r="S155" s="10" t="str">
        <f t="shared" si="13"/>
        <v>Not applicable</v>
      </c>
      <c r="T155" s="10">
        <f t="shared" si="14"/>
        <v>0</v>
      </c>
    </row>
    <row r="156" spans="1:20" ht="48" customHeight="1">
      <c r="A156" s="10" t="s">
        <v>98</v>
      </c>
      <c r="B156" s="10" t="str">
        <f>IF(Vendors!B10="","",Vendors!B10)</f>
        <v/>
      </c>
      <c r="C156" s="10" t="s">
        <v>225</v>
      </c>
      <c r="D156" s="10" t="str">
        <f>'Criteria'!B42</f>
        <v>Commercial</v>
      </c>
      <c r="E156" s="11" t="str">
        <f>'Criteria'!D42</f>
        <v>Scale and commercial flexibility</v>
      </c>
      <c r="F156" s="10">
        <f>IF(B156="",0,'Criteria'!I42)</f>
        <v>0</v>
      </c>
      <c r="G156" s="10">
        <f>'Criteria'!F42</f>
        <v>3</v>
      </c>
      <c r="H156" s="10" t="str">
        <f>'Criteria'!G42</f>
        <v>No</v>
      </c>
      <c r="I156" s="14"/>
      <c r="J156" s="14"/>
      <c r="K156" s="14"/>
      <c r="L156" s="17"/>
      <c r="M156" s="17"/>
      <c r="N156" s="17"/>
      <c r="O156" s="13"/>
      <c r="P156" s="10">
        <f t="shared" si="10"/>
        <v>0</v>
      </c>
      <c r="Q156" s="10">
        <f t="shared" si="11"/>
        <v>0</v>
      </c>
      <c r="R156" s="10">
        <f t="shared" si="12"/>
        <v>0</v>
      </c>
      <c r="S156" s="10" t="str">
        <f t="shared" si="13"/>
        <v>Not applicable</v>
      </c>
      <c r="T156" s="10">
        <f t="shared" si="14"/>
        <v>0</v>
      </c>
    </row>
    <row r="157" spans="1:20" ht="48" customHeight="1">
      <c r="A157" s="10" t="s">
        <v>98</v>
      </c>
      <c r="B157" s="10" t="str">
        <f>IF(Vendors!B10="","",Vendors!B10)</f>
        <v/>
      </c>
      <c r="C157" s="10" t="s">
        <v>289</v>
      </c>
      <c r="D157" s="10" t="str">
        <f>'Criteria'!B43</f>
        <v>Validation &amp; usability</v>
      </c>
      <c r="E157" s="11" t="str">
        <f>'Criteria'!D43</f>
        <v>API capabilities</v>
      </c>
      <c r="F157" s="10">
        <f>IF(B157="",0,'Criteria'!I43)</f>
        <v>0</v>
      </c>
      <c r="G157" s="10">
        <f>'Criteria'!F43</f>
        <v>3</v>
      </c>
      <c r="H157" s="10" t="str">
        <f>'Criteria'!G43</f>
        <v>No</v>
      </c>
      <c r="I157" s="14"/>
      <c r="J157" s="14"/>
      <c r="K157" s="14"/>
      <c r="L157" s="17"/>
      <c r="M157" s="17"/>
      <c r="N157" s="17"/>
      <c r="O157" s="13"/>
      <c r="P157" s="10">
        <f>IF(AND(F157=1,ISNUMBER(I157),I157&gt;=0,I157&lt;=5,K157="Verified",L157&lt;&gt;"",N157&lt;&gt;"",ISNUMBER(O157)),1,0)</f>
        <v>0</v>
      </c>
      <c r="Q157" s="10">
        <f>IF(P157=1,I157*G157,0)</f>
        <v>0</v>
      </c>
      <c r="R157" s="10">
        <f>F157*G157*5</f>
        <v>0</v>
      </c>
      <c r="S157" s="10" t="str">
        <f>IF(OR(F157=0,H157&lt;&gt;"Yes"),"Not applicable",IF(J157="Fail","Fail",IF(AND(J157="Pass",K157="Verified",L157&lt;&gt;"",N157&lt;&gt;"",ISNUMBER(O157)),"Pass","Pending")))</f>
        <v>Not applicable</v>
      </c>
      <c r="T157" s="10">
        <f>P157*G157*5</f>
        <v>0</v>
      </c>
    </row>
    <row r="158" spans="1:20" ht="48" customHeight="1">
      <c r="A158" s="10" t="s">
        <v>98</v>
      </c>
      <c r="B158" s="10" t="str">
        <f>IF(Vendors!B10="","",Vendors!B10)</f>
        <v/>
      </c>
      <c r="C158" s="10" t="s">
        <v>293</v>
      </c>
      <c r="D158" s="10" t="str">
        <f>'Criteria'!B44</f>
        <v>Validation &amp; usability</v>
      </c>
      <c r="E158" s="11" t="str">
        <f>'Criteria'!D44</f>
        <v>External connectors</v>
      </c>
      <c r="F158" s="10">
        <f>IF(B158="",0,'Criteria'!I44)</f>
        <v>0</v>
      </c>
      <c r="G158" s="10">
        <f>'Criteria'!F44</f>
        <v>3</v>
      </c>
      <c r="H158" s="10" t="str">
        <f>'Criteria'!G44</f>
        <v>No</v>
      </c>
      <c r="I158" s="14"/>
      <c r="J158" s="14"/>
      <c r="K158" s="14"/>
      <c r="L158" s="17"/>
      <c r="M158" s="17"/>
      <c r="N158" s="17"/>
      <c r="O158" s="13"/>
      <c r="P158" s="10">
        <f>IF(AND(F158=1,ISNUMBER(I158),I158&gt;=0,I158&lt;=5,K158="Verified",L158&lt;&gt;"",N158&lt;&gt;"",ISNUMBER(O158)),1,0)</f>
        <v>0</v>
      </c>
      <c r="Q158" s="10">
        <f>IF(P158=1,I158*G158,0)</f>
        <v>0</v>
      </c>
      <c r="R158" s="10">
        <f>F158*G158*5</f>
        <v>0</v>
      </c>
      <c r="S158" s="10" t="str">
        <f>IF(OR(F158=0,H158&lt;&gt;"Yes"),"Not applicable",IF(J158="Fail","Fail",IF(AND(J158="Pass",K158="Verified",L158&lt;&gt;"",N158&lt;&gt;"",ISNUMBER(O158)),"Pass","Pending")))</f>
        <v>Not applicable</v>
      </c>
      <c r="T158" s="10">
        <f>P158*G158*5</f>
        <v>0</v>
      </c>
    </row>
    <row r="159" spans="1:20" ht="48" customHeight="1">
      <c r="A159" s="10" t="s">
        <v>99</v>
      </c>
      <c r="B159" s="10" t="str">
        <f>IF(Vendors!B11="","",Vendors!B11)</f>
        <v/>
      </c>
      <c r="C159" s="10" t="s">
        <v>116</v>
      </c>
      <c r="D159" s="10" t="str">
        <f>'Criteria'!B7</f>
        <v>Security</v>
      </c>
      <c r="E159" s="11" t="str">
        <f>'Criteria'!D7</f>
        <v>ISO/IEC 27001 certification</v>
      </c>
      <c r="F159" s="10">
        <f>IF(B159="",0,'Criteria'!I7)</f>
        <v>0</v>
      </c>
      <c r="G159" s="10">
        <f>'Criteria'!F7</f>
        <v>5</v>
      </c>
      <c r="H159" s="10" t="str">
        <f>'Criteria'!G7</f>
        <v>Yes</v>
      </c>
      <c r="I159" s="14"/>
      <c r="J159" s="14"/>
      <c r="K159" s="14"/>
      <c r="L159" s="17"/>
      <c r="M159" s="17"/>
      <c r="N159" s="17"/>
      <c r="O159" s="13"/>
      <c r="P159" s="10">
        <f t="shared" si="10"/>
        <v>0</v>
      </c>
      <c r="Q159" s="10">
        <f t="shared" si="11"/>
        <v>0</v>
      </c>
      <c r="R159" s="10">
        <f t="shared" si="12"/>
        <v>0</v>
      </c>
      <c r="S159" s="10" t="str">
        <f t="shared" si="13"/>
        <v>Not applicable</v>
      </c>
      <c r="T159" s="10">
        <f t="shared" si="14"/>
        <v>0</v>
      </c>
    </row>
    <row r="160" spans="1:20" ht="48" customHeight="1">
      <c r="A160" s="10" t="s">
        <v>99</v>
      </c>
      <c r="B160" s="10" t="str">
        <f>IF(Vendors!B11="","",Vendors!B11)</f>
        <v/>
      </c>
      <c r="C160" s="10" t="s">
        <v>122</v>
      </c>
      <c r="D160" s="10" t="str">
        <f>'Criteria'!B8</f>
        <v>Security</v>
      </c>
      <c r="E160" s="11" t="str">
        <f>'Criteria'!D8</f>
        <v>EU data location</v>
      </c>
      <c r="F160" s="10">
        <f>IF(B160="",0,'Criteria'!I8)</f>
        <v>0</v>
      </c>
      <c r="G160" s="10">
        <f>'Criteria'!F8</f>
        <v>5</v>
      </c>
      <c r="H160" s="10" t="str">
        <f>'Criteria'!G8</f>
        <v>Yes</v>
      </c>
      <c r="I160" s="14"/>
      <c r="J160" s="14"/>
      <c r="K160" s="14"/>
      <c r="L160" s="17"/>
      <c r="M160" s="17"/>
      <c r="N160" s="17"/>
      <c r="O160" s="13"/>
      <c r="P160" s="10">
        <f t="shared" si="10"/>
        <v>0</v>
      </c>
      <c r="Q160" s="10">
        <f t="shared" si="11"/>
        <v>0</v>
      </c>
      <c r="R160" s="10">
        <f t="shared" si="12"/>
        <v>0</v>
      </c>
      <c r="S160" s="10" t="str">
        <f t="shared" si="13"/>
        <v>Not applicable</v>
      </c>
      <c r="T160" s="10">
        <f t="shared" si="14"/>
        <v>0</v>
      </c>
    </row>
    <row r="161" spans="1:20" ht="48" customHeight="1">
      <c r="A161" s="10" t="s">
        <v>99</v>
      </c>
      <c r="B161" s="10" t="str">
        <f>IF(Vendors!B11="","",Vendors!B11)</f>
        <v/>
      </c>
      <c r="C161" s="10" t="s">
        <v>125</v>
      </c>
      <c r="D161" s="10" t="str">
        <f>'Criteria'!B9</f>
        <v>Security</v>
      </c>
      <c r="E161" s="11" t="str">
        <f>'Criteria'!D9</f>
        <v>Backup and recovery</v>
      </c>
      <c r="F161" s="10">
        <f>IF(B161="",0,'Criteria'!I9)</f>
        <v>0</v>
      </c>
      <c r="G161" s="10">
        <f>'Criteria'!F9</f>
        <v>5</v>
      </c>
      <c r="H161" s="10" t="str">
        <f>'Criteria'!G9</f>
        <v>Yes</v>
      </c>
      <c r="I161" s="14"/>
      <c r="J161" s="14"/>
      <c r="K161" s="14"/>
      <c r="L161" s="17"/>
      <c r="M161" s="17"/>
      <c r="N161" s="17"/>
      <c r="O161" s="13"/>
      <c r="P161" s="10">
        <f t="shared" si="10"/>
        <v>0</v>
      </c>
      <c r="Q161" s="10">
        <f t="shared" si="11"/>
        <v>0</v>
      </c>
      <c r="R161" s="10">
        <f t="shared" si="12"/>
        <v>0</v>
      </c>
      <c r="S161" s="10" t="str">
        <f t="shared" si="13"/>
        <v>Not applicable</v>
      </c>
      <c r="T161" s="10">
        <f t="shared" si="14"/>
        <v>0</v>
      </c>
    </row>
    <row r="162" spans="1:20" ht="48" customHeight="1">
      <c r="A162" s="10" t="s">
        <v>99</v>
      </c>
      <c r="B162" s="10" t="str">
        <f>IF(Vendors!B11="","",Vendors!B11)</f>
        <v/>
      </c>
      <c r="C162" s="10" t="s">
        <v>128</v>
      </c>
      <c r="D162" s="10" t="str">
        <f>'Criteria'!B10</f>
        <v>Security</v>
      </c>
      <c r="E162" s="11" t="str">
        <f>'Criteria'!D10</f>
        <v>Identity and permissions</v>
      </c>
      <c r="F162" s="10">
        <f>IF(B162="",0,'Criteria'!I10)</f>
        <v>0</v>
      </c>
      <c r="G162" s="10">
        <f>'Criteria'!F10</f>
        <v>4</v>
      </c>
      <c r="H162" s="10" t="str">
        <f>'Criteria'!G10</f>
        <v>Yes</v>
      </c>
      <c r="I162" s="14"/>
      <c r="J162" s="14"/>
      <c r="K162" s="14"/>
      <c r="L162" s="17"/>
      <c r="M162" s="17"/>
      <c r="N162" s="17"/>
      <c r="O162" s="13"/>
      <c r="P162" s="10">
        <f t="shared" si="10"/>
        <v>0</v>
      </c>
      <c r="Q162" s="10">
        <f t="shared" si="11"/>
        <v>0</v>
      </c>
      <c r="R162" s="10">
        <f t="shared" si="12"/>
        <v>0</v>
      </c>
      <c r="S162" s="10" t="str">
        <f t="shared" si="13"/>
        <v>Not applicable</v>
      </c>
      <c r="T162" s="10">
        <f t="shared" si="14"/>
        <v>0</v>
      </c>
    </row>
    <row r="163" spans="1:20" ht="48" customHeight="1">
      <c r="A163" s="10" t="s">
        <v>99</v>
      </c>
      <c r="B163" s="10" t="str">
        <f>IF(Vendors!B11="","",Vendors!B11)</f>
        <v/>
      </c>
      <c r="C163" s="10" t="s">
        <v>131</v>
      </c>
      <c r="D163" s="10" t="str">
        <f>'Criteria'!B11</f>
        <v>Security</v>
      </c>
      <c r="E163" s="11" t="str">
        <f>'Criteria'!D11</f>
        <v>Privacy and incident response</v>
      </c>
      <c r="F163" s="10">
        <f>IF(B163="",0,'Criteria'!I11)</f>
        <v>0</v>
      </c>
      <c r="G163" s="10">
        <f>'Criteria'!F11</f>
        <v>4</v>
      </c>
      <c r="H163" s="10" t="str">
        <f>'Criteria'!G11</f>
        <v>Yes</v>
      </c>
      <c r="I163" s="14"/>
      <c r="J163" s="14"/>
      <c r="K163" s="14"/>
      <c r="L163" s="17"/>
      <c r="M163" s="17"/>
      <c r="N163" s="17"/>
      <c r="O163" s="13"/>
      <c r="P163" s="10">
        <f t="shared" si="10"/>
        <v>0</v>
      </c>
      <c r="Q163" s="10">
        <f t="shared" si="11"/>
        <v>0</v>
      </c>
      <c r="R163" s="10">
        <f t="shared" si="12"/>
        <v>0</v>
      </c>
      <c r="S163" s="10" t="str">
        <f t="shared" si="13"/>
        <v>Not applicable</v>
      </c>
      <c r="T163" s="10">
        <f t="shared" si="14"/>
        <v>0</v>
      </c>
    </row>
    <row r="164" spans="1:20" ht="48" customHeight="1">
      <c r="A164" s="10" t="s">
        <v>99</v>
      </c>
      <c r="B164" s="10" t="str">
        <f>IF(Vendors!B11="","",Vendors!B11)</f>
        <v/>
      </c>
      <c r="C164" s="10" t="s">
        <v>134</v>
      </c>
      <c r="D164" s="10" t="str">
        <f>'Criteria'!B12</f>
        <v>Security</v>
      </c>
      <c r="E164" s="11" t="str">
        <f>'Criteria'!D12</f>
        <v>Availability and service history</v>
      </c>
      <c r="F164" s="10">
        <f>IF(B164="",0,'Criteria'!I12)</f>
        <v>0</v>
      </c>
      <c r="G164" s="10">
        <f>'Criteria'!F12</f>
        <v>3</v>
      </c>
      <c r="H164" s="10" t="str">
        <f>'Criteria'!G12</f>
        <v>No</v>
      </c>
      <c r="I164" s="14"/>
      <c r="J164" s="14"/>
      <c r="K164" s="14"/>
      <c r="L164" s="17"/>
      <c r="M164" s="17"/>
      <c r="N164" s="17"/>
      <c r="O164" s="13"/>
      <c r="P164" s="10">
        <f t="shared" si="10"/>
        <v>0</v>
      </c>
      <c r="Q164" s="10">
        <f t="shared" si="11"/>
        <v>0</v>
      </c>
      <c r="R164" s="10">
        <f t="shared" si="12"/>
        <v>0</v>
      </c>
      <c r="S164" s="10" t="str">
        <f t="shared" si="13"/>
        <v>Not applicable</v>
      </c>
      <c r="T164" s="10">
        <f t="shared" si="14"/>
        <v>0</v>
      </c>
    </row>
    <row r="165" spans="1:20" ht="48" customHeight="1">
      <c r="A165" s="10" t="s">
        <v>99</v>
      </c>
      <c r="B165" s="10" t="str">
        <f>IF(Vendors!B11="","",Vendors!B11)</f>
        <v/>
      </c>
      <c r="C165" s="10" t="s">
        <v>138</v>
      </c>
      <c r="D165" s="10" t="str">
        <f>'Criteria'!B13</f>
        <v>QMS</v>
      </c>
      <c r="E165" s="11" t="str">
        <f>'Criteria'!D13</f>
        <v>Document control</v>
      </c>
      <c r="F165" s="10">
        <f>IF(B165="",0,'Criteria'!I13)</f>
        <v>0</v>
      </c>
      <c r="G165" s="10">
        <f>'Criteria'!F13</f>
        <v>5</v>
      </c>
      <c r="H165" s="10" t="str">
        <f>'Criteria'!G13</f>
        <v>Yes</v>
      </c>
      <c r="I165" s="14"/>
      <c r="J165" s="14"/>
      <c r="K165" s="14"/>
      <c r="L165" s="17"/>
      <c r="M165" s="17"/>
      <c r="N165" s="17"/>
      <c r="O165" s="13"/>
      <c r="P165" s="10">
        <f t="shared" si="10"/>
        <v>0</v>
      </c>
      <c r="Q165" s="10">
        <f t="shared" si="11"/>
        <v>0</v>
      </c>
      <c r="R165" s="10">
        <f t="shared" si="12"/>
        <v>0</v>
      </c>
      <c r="S165" s="10" t="str">
        <f t="shared" si="13"/>
        <v>Not applicable</v>
      </c>
      <c r="T165" s="10">
        <f t="shared" si="14"/>
        <v>0</v>
      </c>
    </row>
    <row r="166" spans="1:20" ht="48" customHeight="1">
      <c r="A166" s="10" t="s">
        <v>99</v>
      </c>
      <c r="B166" s="10" t="str">
        <f>IF(Vendors!B11="","",Vendors!B11)</f>
        <v/>
      </c>
      <c r="C166" s="10" t="s">
        <v>142</v>
      </c>
      <c r="D166" s="10" t="str">
        <f>'Criteria'!B14</f>
        <v>QMS</v>
      </c>
      <c r="E166" s="11" t="str">
        <f>'Criteria'!D14</f>
        <v>Non-conformance and CAPA</v>
      </c>
      <c r="F166" s="10">
        <f>IF(B166="",0,'Criteria'!I14)</f>
        <v>0</v>
      </c>
      <c r="G166" s="10">
        <f>'Criteria'!F14</f>
        <v>5</v>
      </c>
      <c r="H166" s="10" t="str">
        <f>'Criteria'!G14</f>
        <v>Yes</v>
      </c>
      <c r="I166" s="14"/>
      <c r="J166" s="14"/>
      <c r="K166" s="14"/>
      <c r="L166" s="17"/>
      <c r="M166" s="17"/>
      <c r="N166" s="17"/>
      <c r="O166" s="13"/>
      <c r="P166" s="10">
        <f t="shared" si="10"/>
        <v>0</v>
      </c>
      <c r="Q166" s="10">
        <f t="shared" si="11"/>
        <v>0</v>
      </c>
      <c r="R166" s="10">
        <f t="shared" si="12"/>
        <v>0</v>
      </c>
      <c r="S166" s="10" t="str">
        <f t="shared" si="13"/>
        <v>Not applicable</v>
      </c>
      <c r="T166" s="10">
        <f t="shared" si="14"/>
        <v>0</v>
      </c>
    </row>
    <row r="167" spans="1:20" ht="48" customHeight="1">
      <c r="A167" s="10" t="s">
        <v>99</v>
      </c>
      <c r="B167" s="10" t="str">
        <f>IF(Vendors!B11="","",Vendors!B11)</f>
        <v/>
      </c>
      <c r="C167" s="10" t="s">
        <v>145</v>
      </c>
      <c r="D167" s="10" t="str">
        <f>'Criteria'!B15</f>
        <v>QMS</v>
      </c>
      <c r="E167" s="11" t="str">
        <f>'Criteria'!D15</f>
        <v>Supplier control</v>
      </c>
      <c r="F167" s="10">
        <f>IF(B167="",0,'Criteria'!I15)</f>
        <v>0</v>
      </c>
      <c r="G167" s="10">
        <f>'Criteria'!F15</f>
        <v>4</v>
      </c>
      <c r="H167" s="10" t="str">
        <f>'Criteria'!G15</f>
        <v>Yes</v>
      </c>
      <c r="I167" s="14"/>
      <c r="J167" s="14"/>
      <c r="K167" s="14"/>
      <c r="L167" s="17"/>
      <c r="M167" s="17"/>
      <c r="N167" s="17"/>
      <c r="O167" s="13"/>
      <c r="P167" s="10">
        <f t="shared" si="10"/>
        <v>0</v>
      </c>
      <c r="Q167" s="10">
        <f t="shared" si="11"/>
        <v>0</v>
      </c>
      <c r="R167" s="10">
        <f t="shared" si="12"/>
        <v>0</v>
      </c>
      <c r="S167" s="10" t="str">
        <f t="shared" si="13"/>
        <v>Not applicable</v>
      </c>
      <c r="T167" s="10">
        <f t="shared" si="14"/>
        <v>0</v>
      </c>
    </row>
    <row r="168" spans="1:20" ht="48" customHeight="1">
      <c r="A168" s="10" t="s">
        <v>99</v>
      </c>
      <c r="B168" s="10" t="str">
        <f>IF(Vendors!B11="","",Vendors!B11)</f>
        <v/>
      </c>
      <c r="C168" s="10" t="s">
        <v>148</v>
      </c>
      <c r="D168" s="10" t="str">
        <f>'Criteria'!B16</f>
        <v>QMS</v>
      </c>
      <c r="E168" s="11" t="str">
        <f>'Criteria'!D16</f>
        <v>Training and competence</v>
      </c>
      <c r="F168" s="10">
        <f>IF(B168="",0,'Criteria'!I16)</f>
        <v>0</v>
      </c>
      <c r="G168" s="10">
        <f>'Criteria'!F16</f>
        <v>4</v>
      </c>
      <c r="H168" s="10" t="str">
        <f>'Criteria'!G16</f>
        <v>No</v>
      </c>
      <c r="I168" s="14"/>
      <c r="J168" s="14"/>
      <c r="K168" s="14"/>
      <c r="L168" s="17"/>
      <c r="M168" s="17"/>
      <c r="N168" s="17"/>
      <c r="O168" s="13"/>
      <c r="P168" s="10">
        <f t="shared" si="10"/>
        <v>0</v>
      </c>
      <c r="Q168" s="10">
        <f t="shared" si="11"/>
        <v>0</v>
      </c>
      <c r="R168" s="10">
        <f t="shared" si="12"/>
        <v>0</v>
      </c>
      <c r="S168" s="10" t="str">
        <f t="shared" si="13"/>
        <v>Not applicable</v>
      </c>
      <c r="T168" s="10">
        <f t="shared" si="14"/>
        <v>0</v>
      </c>
    </row>
    <row r="169" spans="1:20" ht="48" customHeight="1">
      <c r="A169" s="10" t="s">
        <v>99</v>
      </c>
      <c r="B169" s="10" t="str">
        <f>IF(Vendors!B11="","",Vendors!B11)</f>
        <v/>
      </c>
      <c r="C169" s="10" t="s">
        <v>151</v>
      </c>
      <c r="D169" s="10" t="str">
        <f>'Criteria'!B17</f>
        <v>QMS</v>
      </c>
      <c r="E169" s="11" t="str">
        <f>'Criteria'!D17</f>
        <v>Complaints and post-market processes</v>
      </c>
      <c r="F169" s="10">
        <f>IF(B169="",0,'Criteria'!I17)</f>
        <v>0</v>
      </c>
      <c r="G169" s="10">
        <f>'Criteria'!F17</f>
        <v>4</v>
      </c>
      <c r="H169" s="10" t="str">
        <f>'Criteria'!G17</f>
        <v>No</v>
      </c>
      <c r="I169" s="14"/>
      <c r="J169" s="14"/>
      <c r="K169" s="14"/>
      <c r="L169" s="17"/>
      <c r="M169" s="17"/>
      <c r="N169" s="17"/>
      <c r="O169" s="13"/>
      <c r="P169" s="10">
        <f t="shared" si="10"/>
        <v>0</v>
      </c>
      <c r="Q169" s="10">
        <f t="shared" si="11"/>
        <v>0</v>
      </c>
      <c r="R169" s="10">
        <f t="shared" si="12"/>
        <v>0</v>
      </c>
      <c r="S169" s="10" t="str">
        <f t="shared" si="13"/>
        <v>Not applicable</v>
      </c>
      <c r="T169" s="10">
        <f t="shared" si="14"/>
        <v>0</v>
      </c>
    </row>
    <row r="170" spans="1:20" ht="48" customHeight="1">
      <c r="A170" s="10" t="s">
        <v>99</v>
      </c>
      <c r="B170" s="10" t="str">
        <f>IF(Vendors!B11="","",Vendors!B11)</f>
        <v/>
      </c>
      <c r="C170" s="10" t="s">
        <v>154</v>
      </c>
      <c r="D170" s="10" t="str">
        <f>'Criteria'!B18</f>
        <v>QMS</v>
      </c>
      <c r="E170" s="11" t="str">
        <f>'Criteria'!D18</f>
        <v>Audits and management review</v>
      </c>
      <c r="F170" s="10">
        <f>IF(B170="",0,'Criteria'!I18)</f>
        <v>0</v>
      </c>
      <c r="G170" s="10">
        <f>'Criteria'!F18</f>
        <v>3</v>
      </c>
      <c r="H170" s="10" t="str">
        <f>'Criteria'!G18</f>
        <v>No</v>
      </c>
      <c r="I170" s="14"/>
      <c r="J170" s="14"/>
      <c r="K170" s="14"/>
      <c r="L170" s="17"/>
      <c r="M170" s="17"/>
      <c r="N170" s="17"/>
      <c r="O170" s="13"/>
      <c r="P170" s="10">
        <f t="shared" si="10"/>
        <v>0</v>
      </c>
      <c r="Q170" s="10">
        <f t="shared" si="11"/>
        <v>0</v>
      </c>
      <c r="R170" s="10">
        <f t="shared" si="12"/>
        <v>0</v>
      </c>
      <c r="S170" s="10" t="str">
        <f t="shared" si="13"/>
        <v>Not applicable</v>
      </c>
      <c r="T170" s="10">
        <f t="shared" si="14"/>
        <v>0</v>
      </c>
    </row>
    <row r="171" spans="1:20" ht="48" customHeight="1">
      <c r="A171" s="10" t="s">
        <v>99</v>
      </c>
      <c r="B171" s="10" t="str">
        <f>IF(Vendors!B11="","",Vendors!B11)</f>
        <v/>
      </c>
      <c r="C171" s="10" t="s">
        <v>157</v>
      </c>
      <c r="D171" s="10" t="str">
        <f>'Criteria'!B19</f>
        <v>QMS</v>
      </c>
      <c r="E171" s="11" t="str">
        <f>'Criteria'!D19</f>
        <v>Quality risk and change linkage</v>
      </c>
      <c r="F171" s="10">
        <f>IF(B171="",0,'Criteria'!I19)</f>
        <v>0</v>
      </c>
      <c r="G171" s="10">
        <f>'Criteria'!F19</f>
        <v>4</v>
      </c>
      <c r="H171" s="10" t="str">
        <f>'Criteria'!G19</f>
        <v>No</v>
      </c>
      <c r="I171" s="14"/>
      <c r="J171" s="14"/>
      <c r="K171" s="14"/>
      <c r="L171" s="17"/>
      <c r="M171" s="17"/>
      <c r="N171" s="17"/>
      <c r="O171" s="13"/>
      <c r="P171" s="10">
        <f t="shared" si="10"/>
        <v>0</v>
      </c>
      <c r="Q171" s="10">
        <f t="shared" si="11"/>
        <v>0</v>
      </c>
      <c r="R171" s="10">
        <f t="shared" si="12"/>
        <v>0</v>
      </c>
      <c r="S171" s="10" t="str">
        <f t="shared" si="13"/>
        <v>Not applicable</v>
      </c>
      <c r="T171" s="10">
        <f t="shared" si="14"/>
        <v>0</v>
      </c>
    </row>
    <row r="172" spans="1:20" ht="48" customHeight="1">
      <c r="A172" s="10" t="s">
        <v>99</v>
      </c>
      <c r="B172" s="10" t="str">
        <f>IF(Vendors!B11="","",Vendors!B11)</f>
        <v/>
      </c>
      <c r="C172" s="10" t="s">
        <v>160</v>
      </c>
      <c r="D172" s="10" t="str">
        <f>'Criteria'!B20</f>
        <v>PLM</v>
      </c>
      <c r="E172" s="11" t="str">
        <f>'Criteria'!D20</f>
        <v>Version and revision control</v>
      </c>
      <c r="F172" s="10">
        <f>IF(B172="",0,'Criteria'!I20)</f>
        <v>0</v>
      </c>
      <c r="G172" s="10">
        <f>'Criteria'!F20</f>
        <v>5</v>
      </c>
      <c r="H172" s="10" t="str">
        <f>'Criteria'!G20</f>
        <v>Yes</v>
      </c>
      <c r="I172" s="14"/>
      <c r="J172" s="14"/>
      <c r="K172" s="14"/>
      <c r="L172" s="17"/>
      <c r="M172" s="17"/>
      <c r="N172" s="17"/>
      <c r="O172" s="13"/>
      <c r="P172" s="10">
        <f t="shared" si="10"/>
        <v>0</v>
      </c>
      <c r="Q172" s="10">
        <f t="shared" si="11"/>
        <v>0</v>
      </c>
      <c r="R172" s="10">
        <f t="shared" si="12"/>
        <v>0</v>
      </c>
      <c r="S172" s="10" t="str">
        <f t="shared" si="13"/>
        <v>Not applicable</v>
      </c>
      <c r="T172" s="10">
        <f t="shared" si="14"/>
        <v>0</v>
      </c>
    </row>
    <row r="173" spans="1:20" ht="48" customHeight="1">
      <c r="A173" s="10" t="s">
        <v>99</v>
      </c>
      <c r="B173" s="10" t="str">
        <f>IF(Vendors!B11="","",Vendors!B11)</f>
        <v/>
      </c>
      <c r="C173" s="10" t="s">
        <v>164</v>
      </c>
      <c r="D173" s="10" t="str">
        <f>'Criteria'!B21</f>
        <v>PLM</v>
      </c>
      <c r="E173" s="11" t="str">
        <f>'Criteria'!D21</f>
        <v>Redline and comparison</v>
      </c>
      <c r="F173" s="10">
        <f>IF(B173="",0,'Criteria'!I21)</f>
        <v>0</v>
      </c>
      <c r="G173" s="10">
        <f>'Criteria'!F21</f>
        <v>4</v>
      </c>
      <c r="H173" s="10" t="str">
        <f>'Criteria'!G21</f>
        <v>No</v>
      </c>
      <c r="I173" s="14"/>
      <c r="J173" s="14"/>
      <c r="K173" s="14"/>
      <c r="L173" s="17"/>
      <c r="M173" s="17"/>
      <c r="N173" s="17"/>
      <c r="O173" s="13"/>
      <c r="P173" s="10">
        <f t="shared" si="10"/>
        <v>0</v>
      </c>
      <c r="Q173" s="10">
        <f t="shared" si="11"/>
        <v>0</v>
      </c>
      <c r="R173" s="10">
        <f t="shared" si="12"/>
        <v>0</v>
      </c>
      <c r="S173" s="10" t="str">
        <f t="shared" si="13"/>
        <v>Not applicable</v>
      </c>
      <c r="T173" s="10">
        <f t="shared" si="14"/>
        <v>0</v>
      </c>
    </row>
    <row r="174" spans="1:20" ht="48" customHeight="1">
      <c r="A174" s="10" t="s">
        <v>99</v>
      </c>
      <c r="B174" s="10" t="str">
        <f>IF(Vendors!B11="","",Vendors!B11)</f>
        <v/>
      </c>
      <c r="C174" s="10" t="s">
        <v>167</v>
      </c>
      <c r="D174" s="10" t="str">
        <f>'Criteria'!B22</f>
        <v>PLM</v>
      </c>
      <c r="E174" s="11" t="str">
        <f>'Criteria'!D22</f>
        <v>Configurable lifecycle phases</v>
      </c>
      <c r="F174" s="10">
        <f>IF(B174="",0,'Criteria'!I22)</f>
        <v>0</v>
      </c>
      <c r="G174" s="10">
        <f>'Criteria'!F22</f>
        <v>5</v>
      </c>
      <c r="H174" s="10" t="str">
        <f>'Criteria'!G22</f>
        <v>Yes</v>
      </c>
      <c r="I174" s="14"/>
      <c r="J174" s="14"/>
      <c r="K174" s="14"/>
      <c r="L174" s="17"/>
      <c r="M174" s="17"/>
      <c r="N174" s="17"/>
      <c r="O174" s="13"/>
      <c r="P174" s="10">
        <f t="shared" si="10"/>
        <v>0</v>
      </c>
      <c r="Q174" s="10">
        <f t="shared" si="11"/>
        <v>0</v>
      </c>
      <c r="R174" s="10">
        <f t="shared" si="12"/>
        <v>0</v>
      </c>
      <c r="S174" s="10" t="str">
        <f t="shared" si="13"/>
        <v>Not applicable</v>
      </c>
      <c r="T174" s="10">
        <f t="shared" si="14"/>
        <v>0</v>
      </c>
    </row>
    <row r="175" spans="1:20" ht="48" customHeight="1">
      <c r="A175" s="10" t="s">
        <v>99</v>
      </c>
      <c r="B175" s="10" t="str">
        <f>IF(Vendors!B11="","",Vendors!B11)</f>
        <v/>
      </c>
      <c r="C175" s="10" t="s">
        <v>170</v>
      </c>
      <c r="D175" s="10" t="str">
        <f>'Criteria'!B23</f>
        <v>PLM</v>
      </c>
      <c r="E175" s="11" t="str">
        <f>'Criteria'!D23</f>
        <v>Engineering change control</v>
      </c>
      <c r="F175" s="10">
        <f>IF(B175="",0,'Criteria'!I23)</f>
        <v>0</v>
      </c>
      <c r="G175" s="10">
        <f>'Criteria'!F23</f>
        <v>5</v>
      </c>
      <c r="H175" s="10" t="str">
        <f>'Criteria'!G23</f>
        <v>Yes</v>
      </c>
      <c r="I175" s="14"/>
      <c r="J175" s="14"/>
      <c r="K175" s="14"/>
      <c r="L175" s="17"/>
      <c r="M175" s="17"/>
      <c r="N175" s="17"/>
      <c r="O175" s="13"/>
      <c r="P175" s="10">
        <f t="shared" si="10"/>
        <v>0</v>
      </c>
      <c r="Q175" s="10">
        <f t="shared" si="11"/>
        <v>0</v>
      </c>
      <c r="R175" s="10">
        <f t="shared" si="12"/>
        <v>0</v>
      </c>
      <c r="S175" s="10" t="str">
        <f t="shared" si="13"/>
        <v>Not applicable</v>
      </c>
      <c r="T175" s="10">
        <f t="shared" si="14"/>
        <v>0</v>
      </c>
    </row>
    <row r="176" spans="1:20" ht="48" customHeight="1">
      <c r="A176" s="10" t="s">
        <v>99</v>
      </c>
      <c r="B176" s="10" t="str">
        <f>IF(Vendors!B11="","",Vendors!B11)</f>
        <v/>
      </c>
      <c r="C176" s="10" t="s">
        <v>173</v>
      </c>
      <c r="D176" s="10" t="str">
        <f>'Criteria'!B24</f>
        <v>PLM</v>
      </c>
      <c r="E176" s="11" t="str">
        <f>'Criteria'!D24</f>
        <v>BOM and configuration management</v>
      </c>
      <c r="F176" s="10">
        <f>IF(B176="",0,'Criteria'!I24)</f>
        <v>0</v>
      </c>
      <c r="G176" s="10">
        <f>'Criteria'!F24</f>
        <v>4</v>
      </c>
      <c r="H176" s="10" t="str">
        <f>'Criteria'!G24</f>
        <v>No</v>
      </c>
      <c r="I176" s="14"/>
      <c r="J176" s="14"/>
      <c r="K176" s="14"/>
      <c r="L176" s="17"/>
      <c r="M176" s="17"/>
      <c r="N176" s="17"/>
      <c r="O176" s="13"/>
      <c r="P176" s="10">
        <f t="shared" si="10"/>
        <v>0</v>
      </c>
      <c r="Q176" s="10">
        <f t="shared" si="11"/>
        <v>0</v>
      </c>
      <c r="R176" s="10">
        <f t="shared" si="12"/>
        <v>0</v>
      </c>
      <c r="S176" s="10" t="str">
        <f t="shared" si="13"/>
        <v>Not applicable</v>
      </c>
      <c r="T176" s="10">
        <f t="shared" si="14"/>
        <v>0</v>
      </c>
    </row>
    <row r="177" spans="1:20" ht="48" customHeight="1">
      <c r="A177" s="10" t="s">
        <v>99</v>
      </c>
      <c r="B177" s="10" t="str">
        <f>IF(Vendors!B11="","",Vendors!B11)</f>
        <v/>
      </c>
      <c r="C177" s="10" t="s">
        <v>176</v>
      </c>
      <c r="D177" s="10" t="str">
        <f>'Criteria'!B25</f>
        <v>PLM</v>
      </c>
      <c r="E177" s="11" t="str">
        <f>'Criteria'!D25</f>
        <v>Design evidence and traceability</v>
      </c>
      <c r="F177" s="10">
        <f>IF(B177="",0,'Criteria'!I25)</f>
        <v>0</v>
      </c>
      <c r="G177" s="10">
        <f>'Criteria'!F25</f>
        <v>5</v>
      </c>
      <c r="H177" s="10" t="str">
        <f>'Criteria'!G25</f>
        <v>Yes</v>
      </c>
      <c r="I177" s="14"/>
      <c r="J177" s="14"/>
      <c r="K177" s="14"/>
      <c r="L177" s="17"/>
      <c r="M177" s="17"/>
      <c r="N177" s="17"/>
      <c r="O177" s="13"/>
      <c r="P177" s="10">
        <f t="shared" si="10"/>
        <v>0</v>
      </c>
      <c r="Q177" s="10">
        <f t="shared" si="11"/>
        <v>0</v>
      </c>
      <c r="R177" s="10">
        <f t="shared" si="12"/>
        <v>0</v>
      </c>
      <c r="S177" s="10" t="str">
        <f t="shared" si="13"/>
        <v>Not applicable</v>
      </c>
      <c r="T177" s="10">
        <f t="shared" si="14"/>
        <v>0</v>
      </c>
    </row>
    <row r="178" spans="1:20" ht="48" customHeight="1">
      <c r="A178" s="10" t="s">
        <v>99</v>
      </c>
      <c r="B178" s="10" t="str">
        <f>IF(Vendors!B11="","",Vendors!B11)</f>
        <v/>
      </c>
      <c r="C178" s="10" t="s">
        <v>179</v>
      </c>
      <c r="D178" s="10" t="str">
        <f>'Criteria'!B26</f>
        <v>PLM</v>
      </c>
      <c r="E178" s="11" t="str">
        <f>'Criteria'!D26</f>
        <v>CAD software integration</v>
      </c>
      <c r="F178" s="10">
        <f>IF(B178="",0,'Criteria'!I26)</f>
        <v>0</v>
      </c>
      <c r="G178" s="10">
        <f>'Criteria'!F26</f>
        <v>3</v>
      </c>
      <c r="H178" s="10" t="str">
        <f>'Criteria'!G26</f>
        <v>No</v>
      </c>
      <c r="I178" s="14"/>
      <c r="J178" s="14"/>
      <c r="K178" s="14"/>
      <c r="L178" s="17"/>
      <c r="M178" s="17"/>
      <c r="N178" s="17"/>
      <c r="O178" s="13"/>
      <c r="P178" s="10">
        <f t="shared" si="10"/>
        <v>0</v>
      </c>
      <c r="Q178" s="10">
        <f t="shared" si="11"/>
        <v>0</v>
      </c>
      <c r="R178" s="10">
        <f t="shared" si="12"/>
        <v>0</v>
      </c>
      <c r="S178" s="10" t="str">
        <f t="shared" si="13"/>
        <v>Not applicable</v>
      </c>
      <c r="T178" s="10">
        <f t="shared" si="14"/>
        <v>0</v>
      </c>
    </row>
    <row r="179" spans="1:20" ht="48" customHeight="1">
      <c r="A179" s="10" t="s">
        <v>99</v>
      </c>
      <c r="B179" s="10" t="str">
        <f>IF(Vendors!B11="","",Vendors!B11)</f>
        <v/>
      </c>
      <c r="C179" s="10" t="s">
        <v>180</v>
      </c>
      <c r="D179" s="10" t="str">
        <f>'Criteria'!B27</f>
        <v>Validation &amp; usability</v>
      </c>
      <c r="E179" s="11" t="str">
        <f>'Criteria'!D27</f>
        <v>Software assurance / validation support</v>
      </c>
      <c r="F179" s="10">
        <f>IF(B179="",0,'Criteria'!I27)</f>
        <v>0</v>
      </c>
      <c r="G179" s="10">
        <f>'Criteria'!F27</f>
        <v>5</v>
      </c>
      <c r="H179" s="10" t="str">
        <f>'Criteria'!G27</f>
        <v>Yes</v>
      </c>
      <c r="I179" s="14"/>
      <c r="J179" s="14"/>
      <c r="K179" s="14"/>
      <c r="L179" s="17"/>
      <c r="M179" s="17"/>
      <c r="N179" s="17"/>
      <c r="O179" s="13"/>
      <c r="P179" s="10">
        <f t="shared" si="10"/>
        <v>0</v>
      </c>
      <c r="Q179" s="10">
        <f t="shared" si="11"/>
        <v>0</v>
      </c>
      <c r="R179" s="10">
        <f t="shared" si="12"/>
        <v>0</v>
      </c>
      <c r="S179" s="10" t="str">
        <f t="shared" si="13"/>
        <v>Not applicable</v>
      </c>
      <c r="T179" s="10">
        <f t="shared" si="14"/>
        <v>0</v>
      </c>
    </row>
    <row r="180" spans="1:20" ht="48" customHeight="1">
      <c r="A180" s="10" t="s">
        <v>99</v>
      </c>
      <c r="B180" s="10" t="str">
        <f>IF(Vendors!B11="","",Vendors!B11)</f>
        <v/>
      </c>
      <c r="C180" s="10" t="s">
        <v>184</v>
      </c>
      <c r="D180" s="10" t="str">
        <f>'Criteria'!B28</f>
        <v>Validation &amp; usability</v>
      </c>
      <c r="E180" s="11" t="str">
        <f>'Criteria'!D28</f>
        <v>Audit trail and signatures</v>
      </c>
      <c r="F180" s="10">
        <f>IF(B180="",0,'Criteria'!I28)</f>
        <v>0</v>
      </c>
      <c r="G180" s="10">
        <f>'Criteria'!F28</f>
        <v>5</v>
      </c>
      <c r="H180" s="10" t="str">
        <f>'Criteria'!G28</f>
        <v>Yes</v>
      </c>
      <c r="I180" s="14"/>
      <c r="J180" s="14"/>
      <c r="K180" s="14"/>
      <c r="L180" s="17"/>
      <c r="M180" s="17"/>
      <c r="N180" s="17"/>
      <c r="O180" s="13"/>
      <c r="P180" s="10">
        <f t="shared" si="10"/>
        <v>0</v>
      </c>
      <c r="Q180" s="10">
        <f t="shared" si="11"/>
        <v>0</v>
      </c>
      <c r="R180" s="10">
        <f t="shared" si="12"/>
        <v>0</v>
      </c>
      <c r="S180" s="10" t="str">
        <f t="shared" si="13"/>
        <v>Not applicable</v>
      </c>
      <c r="T180" s="10">
        <f t="shared" si="14"/>
        <v>0</v>
      </c>
    </row>
    <row r="181" spans="1:20" ht="48" customHeight="1">
      <c r="A181" s="10" t="s">
        <v>99</v>
      </c>
      <c r="B181" s="10" t="str">
        <f>IF(Vendors!B11="","",Vendors!B11)</f>
        <v/>
      </c>
      <c r="C181" s="10" t="s">
        <v>187</v>
      </c>
      <c r="D181" s="10" t="str">
        <f>'Criteria'!B29</f>
        <v>Validation &amp; usability</v>
      </c>
      <c r="E181" s="11" t="str">
        <f>'Criteria'!D29</f>
        <v>User interface and task usability</v>
      </c>
      <c r="F181" s="10">
        <f>IF(B181="",0,'Criteria'!I29)</f>
        <v>0</v>
      </c>
      <c r="G181" s="10">
        <f>'Criteria'!F29</f>
        <v>4</v>
      </c>
      <c r="H181" s="10" t="str">
        <f>'Criteria'!G29</f>
        <v>No</v>
      </c>
      <c r="I181" s="14"/>
      <c r="J181" s="14"/>
      <c r="K181" s="14"/>
      <c r="L181" s="17"/>
      <c r="M181" s="17"/>
      <c r="N181" s="17"/>
      <c r="O181" s="13"/>
      <c r="P181" s="10">
        <f t="shared" si="10"/>
        <v>0</v>
      </c>
      <c r="Q181" s="10">
        <f t="shared" si="11"/>
        <v>0</v>
      </c>
      <c r="R181" s="10">
        <f t="shared" si="12"/>
        <v>0</v>
      </c>
      <c r="S181" s="10" t="str">
        <f t="shared" si="13"/>
        <v>Not applicable</v>
      </c>
      <c r="T181" s="10">
        <f t="shared" si="14"/>
        <v>0</v>
      </c>
    </row>
    <row r="182" spans="1:20" ht="48" customHeight="1">
      <c r="A182" s="10" t="s">
        <v>99</v>
      </c>
      <c r="B182" s="10" t="str">
        <f>IF(Vendors!B11="","",Vendors!B11)</f>
        <v/>
      </c>
      <c r="C182" s="10" t="s">
        <v>190</v>
      </c>
      <c r="D182" s="10" t="str">
        <f>'Criteria'!B30</f>
        <v>Validation &amp; usability</v>
      </c>
      <c r="E182" s="11" t="str">
        <f>'Criteria'!D30</f>
        <v>Configuration and upgrades</v>
      </c>
      <c r="F182" s="10">
        <f>IF(B182="",0,'Criteria'!I30)</f>
        <v>0</v>
      </c>
      <c r="G182" s="10">
        <f>'Criteria'!F30</f>
        <v>4</v>
      </c>
      <c r="H182" s="10" t="str">
        <f>'Criteria'!G30</f>
        <v>No</v>
      </c>
      <c r="I182" s="14"/>
      <c r="J182" s="14"/>
      <c r="K182" s="14"/>
      <c r="L182" s="17"/>
      <c r="M182" s="17"/>
      <c r="N182" s="17"/>
      <c r="O182" s="13"/>
      <c r="P182" s="10">
        <f t="shared" si="10"/>
        <v>0</v>
      </c>
      <c r="Q182" s="10">
        <f t="shared" si="11"/>
        <v>0</v>
      </c>
      <c r="R182" s="10">
        <f t="shared" si="12"/>
        <v>0</v>
      </c>
      <c r="S182" s="10" t="str">
        <f t="shared" si="13"/>
        <v>Not applicable</v>
      </c>
      <c r="T182" s="10">
        <f t="shared" si="14"/>
        <v>0</v>
      </c>
    </row>
    <row r="183" spans="1:20" ht="48" customHeight="1">
      <c r="A183" s="10" t="s">
        <v>99</v>
      </c>
      <c r="B183" s="10" t="str">
        <f>IF(Vendors!B11="","",Vendors!B11)</f>
        <v/>
      </c>
      <c r="C183" s="10" t="s">
        <v>193</v>
      </c>
      <c r="D183" s="10" t="str">
        <f>'Criteria'!B31</f>
        <v>Validation &amp; usability</v>
      </c>
      <c r="E183" s="11" t="str">
        <f>'Criteria'!D31</f>
        <v>Data migration and exit</v>
      </c>
      <c r="F183" s="10">
        <f>IF(B183="",0,'Criteria'!I31)</f>
        <v>0</v>
      </c>
      <c r="G183" s="10">
        <f>'Criteria'!F31</f>
        <v>4</v>
      </c>
      <c r="H183" s="10" t="str">
        <f>'Criteria'!G31</f>
        <v>Yes</v>
      </c>
      <c r="I183" s="14"/>
      <c r="J183" s="14"/>
      <c r="K183" s="14"/>
      <c r="L183" s="17"/>
      <c r="M183" s="17"/>
      <c r="N183" s="17"/>
      <c r="O183" s="13"/>
      <c r="P183" s="10">
        <f t="shared" si="10"/>
        <v>0</v>
      </c>
      <c r="Q183" s="10">
        <f t="shared" si="11"/>
        <v>0</v>
      </c>
      <c r="R183" s="10">
        <f t="shared" si="12"/>
        <v>0</v>
      </c>
      <c r="S183" s="10" t="str">
        <f t="shared" si="13"/>
        <v>Not applicable</v>
      </c>
      <c r="T183" s="10">
        <f t="shared" si="14"/>
        <v>0</v>
      </c>
    </row>
    <row r="184" spans="1:20" ht="48" customHeight="1">
      <c r="A184" s="10" t="s">
        <v>99</v>
      </c>
      <c r="B184" s="10" t="str">
        <f>IF(Vendors!B11="","",Vendors!B11)</f>
        <v/>
      </c>
      <c r="C184" s="10" t="s">
        <v>196</v>
      </c>
      <c r="D184" s="10" t="str">
        <f>'Criteria'!B32</f>
        <v>Onboarding &amp; support</v>
      </c>
      <c r="E184" s="11" t="str">
        <f>'Criteria'!D32</f>
        <v>Implementation and onboarding</v>
      </c>
      <c r="F184" s="10">
        <f>IF(B184="",0,'Criteria'!I32)</f>
        <v>0</v>
      </c>
      <c r="G184" s="10">
        <f>'Criteria'!F32</f>
        <v>4</v>
      </c>
      <c r="H184" s="10" t="str">
        <f>'Criteria'!G32</f>
        <v>No</v>
      </c>
      <c r="I184" s="14"/>
      <c r="J184" s="14"/>
      <c r="K184" s="14"/>
      <c r="L184" s="17"/>
      <c r="M184" s="17"/>
      <c r="N184" s="17"/>
      <c r="O184" s="13"/>
      <c r="P184" s="10">
        <f t="shared" si="10"/>
        <v>0</v>
      </c>
      <c r="Q184" s="10">
        <f t="shared" si="11"/>
        <v>0</v>
      </c>
      <c r="R184" s="10">
        <f t="shared" si="12"/>
        <v>0</v>
      </c>
      <c r="S184" s="10" t="str">
        <f t="shared" si="13"/>
        <v>Not applicable</v>
      </c>
      <c r="T184" s="10">
        <f t="shared" si="14"/>
        <v>0</v>
      </c>
    </row>
    <row r="185" spans="1:20" ht="48" customHeight="1">
      <c r="A185" s="10" t="s">
        <v>99</v>
      </c>
      <c r="B185" s="10" t="str">
        <f>IF(Vendors!B11="","",Vendors!B11)</f>
        <v/>
      </c>
      <c r="C185" s="10" t="s">
        <v>199</v>
      </c>
      <c r="D185" s="10" t="str">
        <f>'Criteria'!B33</f>
        <v>Onboarding &amp; support</v>
      </c>
      <c r="E185" s="11" t="str">
        <f>'Criteria'!D33</f>
        <v>Training offering</v>
      </c>
      <c r="F185" s="10">
        <f>IF(B185="",0,'Criteria'!I33)</f>
        <v>0</v>
      </c>
      <c r="G185" s="10">
        <f>'Criteria'!F33</f>
        <v>3</v>
      </c>
      <c r="H185" s="10" t="str">
        <f>'Criteria'!G33</f>
        <v>No</v>
      </c>
      <c r="I185" s="14"/>
      <c r="J185" s="14"/>
      <c r="K185" s="14"/>
      <c r="L185" s="17"/>
      <c r="M185" s="17"/>
      <c r="N185" s="17"/>
      <c r="O185" s="13"/>
      <c r="P185" s="10">
        <f t="shared" si="10"/>
        <v>0</v>
      </c>
      <c r="Q185" s="10">
        <f t="shared" si="11"/>
        <v>0</v>
      </c>
      <c r="R185" s="10">
        <f t="shared" si="12"/>
        <v>0</v>
      </c>
      <c r="S185" s="10" t="str">
        <f t="shared" si="13"/>
        <v>Not applicable</v>
      </c>
      <c r="T185" s="10">
        <f t="shared" si="14"/>
        <v>0</v>
      </c>
    </row>
    <row r="186" spans="1:20" ht="48" customHeight="1">
      <c r="A186" s="10" t="s">
        <v>99</v>
      </c>
      <c r="B186" s="10" t="str">
        <f>IF(Vendors!B11="","",Vendors!B11)</f>
        <v/>
      </c>
      <c r="C186" s="10" t="s">
        <v>202</v>
      </c>
      <c r="D186" s="10" t="str">
        <f>'Criteria'!B34</f>
        <v>Onboarding &amp; support</v>
      </c>
      <c r="E186" s="11" t="str">
        <f>'Criteria'!D34</f>
        <v>Sandbox access</v>
      </c>
      <c r="F186" s="10">
        <f>IF(B186="",0,'Criteria'!I34)</f>
        <v>0</v>
      </c>
      <c r="G186" s="10">
        <f>'Criteria'!F34</f>
        <v>4</v>
      </c>
      <c r="H186" s="10" t="str">
        <f>'Criteria'!G34</f>
        <v>Yes</v>
      </c>
      <c r="I186" s="14"/>
      <c r="J186" s="14"/>
      <c r="K186" s="14"/>
      <c r="L186" s="17"/>
      <c r="M186" s="17"/>
      <c r="N186" s="17"/>
      <c r="O186" s="13"/>
      <c r="P186" s="10">
        <f t="shared" si="10"/>
        <v>0</v>
      </c>
      <c r="Q186" s="10">
        <f t="shared" si="11"/>
        <v>0</v>
      </c>
      <c r="R186" s="10">
        <f t="shared" si="12"/>
        <v>0</v>
      </c>
      <c r="S186" s="10" t="str">
        <f t="shared" si="13"/>
        <v>Not applicable</v>
      </c>
      <c r="T186" s="10">
        <f t="shared" si="14"/>
        <v>0</v>
      </c>
    </row>
    <row r="187" spans="1:20" ht="48" customHeight="1">
      <c r="A187" s="10" t="s">
        <v>99</v>
      </c>
      <c r="B187" s="10" t="str">
        <f>IF(Vendors!B11="","",Vendors!B11)</f>
        <v/>
      </c>
      <c r="C187" s="10" t="s">
        <v>205</v>
      </c>
      <c r="D187" s="10" t="str">
        <f>'Criteria'!B35</f>
        <v>Onboarding &amp; support</v>
      </c>
      <c r="E187" s="11" t="str">
        <f>'Criteria'!D35</f>
        <v>Support and escalation</v>
      </c>
      <c r="F187" s="10">
        <f>IF(B187="",0,'Criteria'!I35)</f>
        <v>0</v>
      </c>
      <c r="G187" s="10">
        <f>'Criteria'!F35</f>
        <v>4</v>
      </c>
      <c r="H187" s="10" t="str">
        <f>'Criteria'!G35</f>
        <v>No</v>
      </c>
      <c r="I187" s="14"/>
      <c r="J187" s="14"/>
      <c r="K187" s="14"/>
      <c r="L187" s="17"/>
      <c r="M187" s="17"/>
      <c r="N187" s="17"/>
      <c r="O187" s="13"/>
      <c r="P187" s="10">
        <f t="shared" si="10"/>
        <v>0</v>
      </c>
      <c r="Q187" s="10">
        <f t="shared" si="11"/>
        <v>0</v>
      </c>
      <c r="R187" s="10">
        <f t="shared" si="12"/>
        <v>0</v>
      </c>
      <c r="S187" s="10" t="str">
        <f t="shared" si="13"/>
        <v>Not applicable</v>
      </c>
      <c r="T187" s="10">
        <f t="shared" si="14"/>
        <v>0</v>
      </c>
    </row>
    <row r="188" spans="1:20" ht="48" customHeight="1">
      <c r="A188" s="10" t="s">
        <v>99</v>
      </c>
      <c r="B188" s="10" t="str">
        <f>IF(Vendors!B11="","",Vendors!B11)</f>
        <v/>
      </c>
      <c r="C188" s="10" t="s">
        <v>208</v>
      </c>
      <c r="D188" s="10" t="str">
        <f>'Criteria'!B36</f>
        <v>Vendor reliability</v>
      </c>
      <c r="E188" s="11" t="str">
        <f>'Criteria'!D36</f>
        <v>Medtech reference customers</v>
      </c>
      <c r="F188" s="10">
        <f>IF(B188="",0,'Criteria'!I36)</f>
        <v>0</v>
      </c>
      <c r="G188" s="10">
        <f>'Criteria'!F36</f>
        <v>5</v>
      </c>
      <c r="H188" s="10" t="str">
        <f>'Criteria'!G36</f>
        <v>No</v>
      </c>
      <c r="I188" s="14"/>
      <c r="J188" s="14"/>
      <c r="K188" s="14"/>
      <c r="L188" s="17"/>
      <c r="M188" s="17"/>
      <c r="N188" s="17"/>
      <c r="O188" s="13"/>
      <c r="P188" s="10">
        <f t="shared" si="10"/>
        <v>0</v>
      </c>
      <c r="Q188" s="10">
        <f t="shared" si="11"/>
        <v>0</v>
      </c>
      <c r="R188" s="10">
        <f t="shared" si="12"/>
        <v>0</v>
      </c>
      <c r="S188" s="10" t="str">
        <f t="shared" si="13"/>
        <v>Not applicable</v>
      </c>
      <c r="T188" s="10">
        <f t="shared" si="14"/>
        <v>0</v>
      </c>
    </row>
    <row r="189" spans="1:20" ht="48" customHeight="1">
      <c r="A189" s="10" t="s">
        <v>99</v>
      </c>
      <c r="B189" s="10" t="str">
        <f>IF(Vendors!B11="","",Vendors!B11)</f>
        <v/>
      </c>
      <c r="C189" s="10" t="s">
        <v>211</v>
      </c>
      <c r="D189" s="10" t="str">
        <f>'Criteria'!B37</f>
        <v>Vendor reliability</v>
      </c>
      <c r="E189" s="11" t="str">
        <f>'Criteria'!D37</f>
        <v>Company maturity and stability</v>
      </c>
      <c r="F189" s="10">
        <f>IF(B189="",0,'Criteria'!I37)</f>
        <v>0</v>
      </c>
      <c r="G189" s="10">
        <f>'Criteria'!F37</f>
        <v>3</v>
      </c>
      <c r="H189" s="10" t="str">
        <f>'Criteria'!G37</f>
        <v>No</v>
      </c>
      <c r="I189" s="14"/>
      <c r="J189" s="14"/>
      <c r="K189" s="14"/>
      <c r="L189" s="17"/>
      <c r="M189" s="17"/>
      <c r="N189" s="17"/>
      <c r="O189" s="13"/>
      <c r="P189" s="10">
        <f t="shared" si="10"/>
        <v>0</v>
      </c>
      <c r="Q189" s="10">
        <f t="shared" si="11"/>
        <v>0</v>
      </c>
      <c r="R189" s="10">
        <f t="shared" si="12"/>
        <v>0</v>
      </c>
      <c r="S189" s="10" t="str">
        <f t="shared" si="13"/>
        <v>Not applicable</v>
      </c>
      <c r="T189" s="10">
        <f t="shared" si="14"/>
        <v>0</v>
      </c>
    </row>
    <row r="190" spans="1:20" ht="48" customHeight="1">
      <c r="A190" s="10" t="s">
        <v>99</v>
      </c>
      <c r="B190" s="10" t="str">
        <f>IF(Vendors!B11="","",Vendors!B11)</f>
        <v/>
      </c>
      <c r="C190" s="10" t="s">
        <v>214</v>
      </c>
      <c r="D190" s="10" t="str">
        <f>'Criteria'!B38</f>
        <v>Vendor reliability</v>
      </c>
      <c r="E190" s="11" t="str">
        <f>'Criteria'!D38</f>
        <v>Reliability track record</v>
      </c>
      <c r="F190" s="10">
        <f>IF(B190="",0,'Criteria'!I38)</f>
        <v>0</v>
      </c>
      <c r="G190" s="10">
        <f>'Criteria'!F38</f>
        <v>4</v>
      </c>
      <c r="H190" s="10" t="str">
        <f>'Criteria'!G38</f>
        <v>No</v>
      </c>
      <c r="I190" s="14"/>
      <c r="J190" s="14"/>
      <c r="K190" s="14"/>
      <c r="L190" s="17"/>
      <c r="M190" s="17"/>
      <c r="N190" s="17"/>
      <c r="O190" s="13"/>
      <c r="P190" s="10">
        <f t="shared" si="10"/>
        <v>0</v>
      </c>
      <c r="Q190" s="10">
        <f t="shared" si="11"/>
        <v>0</v>
      </c>
      <c r="R190" s="10">
        <f t="shared" si="12"/>
        <v>0</v>
      </c>
      <c r="S190" s="10" t="str">
        <f t="shared" si="13"/>
        <v>Not applicable</v>
      </c>
      <c r="T190" s="10">
        <f t="shared" si="14"/>
        <v>0</v>
      </c>
    </row>
    <row r="191" spans="1:20" ht="48" customHeight="1">
      <c r="A191" s="10" t="s">
        <v>99</v>
      </c>
      <c r="B191" s="10" t="str">
        <f>IF(Vendors!B11="","",Vendors!B11)</f>
        <v/>
      </c>
      <c r="C191" s="10" t="s">
        <v>217</v>
      </c>
      <c r="D191" s="10" t="str">
        <f>'Criteria'!B39</f>
        <v>Vendor reliability</v>
      </c>
      <c r="E191" s="11" t="str">
        <f>'Criteria'!D39</f>
        <v>Product roadmap and capacity</v>
      </c>
      <c r="F191" s="10">
        <f>IF(B191="",0,'Criteria'!I39)</f>
        <v>0</v>
      </c>
      <c r="G191" s="10">
        <f>'Criteria'!F39</f>
        <v>3</v>
      </c>
      <c r="H191" s="10" t="str">
        <f>'Criteria'!G39</f>
        <v>No</v>
      </c>
      <c r="I191" s="14"/>
      <c r="J191" s="14"/>
      <c r="K191" s="14"/>
      <c r="L191" s="17"/>
      <c r="M191" s="17"/>
      <c r="N191" s="17"/>
      <c r="O191" s="13"/>
      <c r="P191" s="10">
        <f t="shared" si="10"/>
        <v>0</v>
      </c>
      <c r="Q191" s="10">
        <f t="shared" si="11"/>
        <v>0</v>
      </c>
      <c r="R191" s="10">
        <f t="shared" si="12"/>
        <v>0</v>
      </c>
      <c r="S191" s="10" t="str">
        <f t="shared" si="13"/>
        <v>Not applicable</v>
      </c>
      <c r="T191" s="10">
        <f t="shared" si="14"/>
        <v>0</v>
      </c>
    </row>
    <row r="192" spans="1:20" ht="48" customHeight="1">
      <c r="A192" s="10" t="s">
        <v>99</v>
      </c>
      <c r="B192" s="10" t="str">
        <f>IF(Vendors!B11="","",Vendors!B11)</f>
        <v/>
      </c>
      <c r="C192" s="10" t="s">
        <v>220</v>
      </c>
      <c r="D192" s="10" t="str">
        <f>'Criteria'!B40</f>
        <v>Commercial</v>
      </c>
      <c r="E192" s="11" t="str">
        <f>'Criteria'!D40</f>
        <v>License structure and entitlement</v>
      </c>
      <c r="F192" s="10">
        <f>IF(B192="",0,'Criteria'!I40)</f>
        <v>0</v>
      </c>
      <c r="G192" s="10">
        <f>'Criteria'!F40</f>
        <v>4</v>
      </c>
      <c r="H192" s="10" t="str">
        <f>'Criteria'!G40</f>
        <v>No</v>
      </c>
      <c r="I192" s="14"/>
      <c r="J192" s="14"/>
      <c r="K192" s="14"/>
      <c r="L192" s="17"/>
      <c r="M192" s="17"/>
      <c r="N192" s="17"/>
      <c r="O192" s="13"/>
      <c r="P192" s="10">
        <f t="shared" si="10"/>
        <v>0</v>
      </c>
      <c r="Q192" s="10">
        <f t="shared" si="11"/>
        <v>0</v>
      </c>
      <c r="R192" s="10">
        <f t="shared" si="12"/>
        <v>0</v>
      </c>
      <c r="S192" s="10" t="str">
        <f t="shared" si="13"/>
        <v>Not applicable</v>
      </c>
      <c r="T192" s="10">
        <f t="shared" si="14"/>
        <v>0</v>
      </c>
    </row>
    <row r="193" spans="1:20" ht="48" customHeight="1">
      <c r="A193" s="10" t="s">
        <v>99</v>
      </c>
      <c r="B193" s="10" t="str">
        <f>IF(Vendors!B11="","",Vendors!B11)</f>
        <v/>
      </c>
      <c r="C193" s="10" t="s">
        <v>222</v>
      </c>
      <c r="D193" s="10" t="str">
        <f>'Criteria'!B41</f>
        <v>Commercial</v>
      </c>
      <c r="E193" s="11" t="str">
        <f>'Criteria'!D41</f>
        <v>Quote and contract transparency</v>
      </c>
      <c r="F193" s="10">
        <f>IF(B193="",0,'Criteria'!I41)</f>
        <v>0</v>
      </c>
      <c r="G193" s="10">
        <f>'Criteria'!F41</f>
        <v>4</v>
      </c>
      <c r="H193" s="10" t="str">
        <f>'Criteria'!G41</f>
        <v>No</v>
      </c>
      <c r="I193" s="14"/>
      <c r="J193" s="14"/>
      <c r="K193" s="14"/>
      <c r="L193" s="17"/>
      <c r="M193" s="17"/>
      <c r="N193" s="17"/>
      <c r="O193" s="13"/>
      <c r="P193" s="10">
        <f t="shared" si="10"/>
        <v>0</v>
      </c>
      <c r="Q193" s="10">
        <f t="shared" si="11"/>
        <v>0</v>
      </c>
      <c r="R193" s="10">
        <f t="shared" si="12"/>
        <v>0</v>
      </c>
      <c r="S193" s="10" t="str">
        <f t="shared" si="13"/>
        <v>Not applicable</v>
      </c>
      <c r="T193" s="10">
        <f t="shared" si="14"/>
        <v>0</v>
      </c>
    </row>
    <row r="194" spans="1:20" ht="48" customHeight="1">
      <c r="A194" s="10" t="s">
        <v>99</v>
      </c>
      <c r="B194" s="10" t="str">
        <f>IF(Vendors!B11="","",Vendors!B11)</f>
        <v/>
      </c>
      <c r="C194" s="10" t="s">
        <v>225</v>
      </c>
      <c r="D194" s="10" t="str">
        <f>'Criteria'!B42</f>
        <v>Commercial</v>
      </c>
      <c r="E194" s="11" t="str">
        <f>'Criteria'!D42</f>
        <v>Scale and commercial flexibility</v>
      </c>
      <c r="F194" s="10">
        <f>IF(B194="",0,'Criteria'!I42)</f>
        <v>0</v>
      </c>
      <c r="G194" s="10">
        <f>'Criteria'!F42</f>
        <v>3</v>
      </c>
      <c r="H194" s="10" t="str">
        <f>'Criteria'!G42</f>
        <v>No</v>
      </c>
      <c r="I194" s="14"/>
      <c r="J194" s="14"/>
      <c r="K194" s="14"/>
      <c r="L194" s="17"/>
      <c r="M194" s="17"/>
      <c r="N194" s="17"/>
      <c r="O194" s="13"/>
      <c r="P194" s="10">
        <f t="shared" si="10"/>
        <v>0</v>
      </c>
      <c r="Q194" s="10">
        <f t="shared" si="11"/>
        <v>0</v>
      </c>
      <c r="R194" s="10">
        <f t="shared" si="12"/>
        <v>0</v>
      </c>
      <c r="S194" s="10" t="str">
        <f t="shared" si="13"/>
        <v>Not applicable</v>
      </c>
      <c r="T194" s="10">
        <f t="shared" si="14"/>
        <v>0</v>
      </c>
    </row>
    <row r="195" spans="1:20" ht="48" customHeight="1">
      <c r="A195" s="10" t="s">
        <v>99</v>
      </c>
      <c r="B195" s="10" t="str">
        <f>IF(Vendors!B11="","",Vendors!B11)</f>
        <v/>
      </c>
      <c r="C195" s="10" t="s">
        <v>289</v>
      </c>
      <c r="D195" s="10" t="str">
        <f>'Criteria'!B43</f>
        <v>Validation &amp; usability</v>
      </c>
      <c r="E195" s="11" t="str">
        <f>'Criteria'!D43</f>
        <v>API capabilities</v>
      </c>
      <c r="F195" s="10">
        <f>IF(B195="",0,'Criteria'!I43)</f>
        <v>0</v>
      </c>
      <c r="G195" s="10">
        <f>'Criteria'!F43</f>
        <v>3</v>
      </c>
      <c r="H195" s="10" t="str">
        <f>'Criteria'!G43</f>
        <v>No</v>
      </c>
      <c r="I195" s="14"/>
      <c r="J195" s="14"/>
      <c r="K195" s="14"/>
      <c r="L195" s="17"/>
      <c r="M195" s="17"/>
      <c r="N195" s="17"/>
      <c r="O195" s="13"/>
      <c r="P195" s="10">
        <f>IF(AND(F195=1,ISNUMBER(I195),I195&gt;=0,I195&lt;=5,K195="Verified",L195&lt;&gt;"",N195&lt;&gt;"",ISNUMBER(O195)),1,0)</f>
        <v>0</v>
      </c>
      <c r="Q195" s="10">
        <f>IF(P195=1,I195*G195,0)</f>
        <v>0</v>
      </c>
      <c r="R195" s="10">
        <f>F195*G195*5</f>
        <v>0</v>
      </c>
      <c r="S195" s="10" t="str">
        <f>IF(OR(F195=0,H195&lt;&gt;"Yes"),"Not applicable",IF(J195="Fail","Fail",IF(AND(J195="Pass",K195="Verified",L195&lt;&gt;"",N195&lt;&gt;"",ISNUMBER(O195)),"Pass","Pending")))</f>
        <v>Not applicable</v>
      </c>
      <c r="T195" s="10">
        <f>P195*G195*5</f>
        <v>0</v>
      </c>
    </row>
    <row r="196" spans="1:20" ht="48" customHeight="1">
      <c r="A196" s="10" t="s">
        <v>99</v>
      </c>
      <c r="B196" s="10" t="str">
        <f>IF(Vendors!B11="","",Vendors!B11)</f>
        <v/>
      </c>
      <c r="C196" s="10" t="s">
        <v>293</v>
      </c>
      <c r="D196" s="10" t="str">
        <f>'Criteria'!B44</f>
        <v>Validation &amp; usability</v>
      </c>
      <c r="E196" s="11" t="str">
        <f>'Criteria'!D44</f>
        <v>External connectors</v>
      </c>
      <c r="F196" s="10">
        <f>IF(B196="",0,'Criteria'!I44)</f>
        <v>0</v>
      </c>
      <c r="G196" s="10">
        <f>'Criteria'!F44</f>
        <v>3</v>
      </c>
      <c r="H196" s="10" t="str">
        <f>'Criteria'!G44</f>
        <v>No</v>
      </c>
      <c r="I196" s="14"/>
      <c r="J196" s="14"/>
      <c r="K196" s="14"/>
      <c r="L196" s="17"/>
      <c r="M196" s="17"/>
      <c r="N196" s="17"/>
      <c r="O196" s="13"/>
      <c r="P196" s="10">
        <f>IF(AND(F196=1,ISNUMBER(I196),I196&gt;=0,I196&lt;=5,K196="Verified",L196&lt;&gt;"",N196&lt;&gt;"",ISNUMBER(O196)),1,0)</f>
        <v>0</v>
      </c>
      <c r="Q196" s="10">
        <f>IF(P196=1,I196*G196,0)</f>
        <v>0</v>
      </c>
      <c r="R196" s="10">
        <f>F196*G196*5</f>
        <v>0</v>
      </c>
      <c r="S196" s="10" t="str">
        <f>IF(OR(F196=0,H196&lt;&gt;"Yes"),"Not applicable",IF(J196="Fail","Fail",IF(AND(J196="Pass",K196="Verified",L196&lt;&gt;"",N196&lt;&gt;"",ISNUMBER(O196)),"Pass","Pending")))</f>
        <v>Not applicable</v>
      </c>
      <c r="T196" s="10">
        <f>P196*G196*5</f>
        <v>0</v>
      </c>
    </row>
    <row r="197" spans="1:20" ht="48" customHeight="1">
      <c r="A197" s="10" t="s">
        <v>100</v>
      </c>
      <c r="B197" s="10" t="str">
        <f>IF(Vendors!B12="","",Vendors!B12)</f>
        <v/>
      </c>
      <c r="C197" s="10" t="s">
        <v>116</v>
      </c>
      <c r="D197" s="10" t="str">
        <f>'Criteria'!B7</f>
        <v>Security</v>
      </c>
      <c r="E197" s="11" t="str">
        <f>'Criteria'!D7</f>
        <v>ISO/IEC 27001 certification</v>
      </c>
      <c r="F197" s="10">
        <f>IF(B197="",0,'Criteria'!I7)</f>
        <v>0</v>
      </c>
      <c r="G197" s="10">
        <f>'Criteria'!F7</f>
        <v>5</v>
      </c>
      <c r="H197" s="10" t="str">
        <f>'Criteria'!G7</f>
        <v>Yes</v>
      </c>
      <c r="I197" s="14"/>
      <c r="J197" s="14"/>
      <c r="K197" s="14"/>
      <c r="L197" s="17"/>
      <c r="M197" s="17"/>
      <c r="N197" s="17"/>
      <c r="O197" s="13"/>
      <c r="P197" s="10">
        <f t="shared" si="10"/>
        <v>0</v>
      </c>
      <c r="Q197" s="10">
        <f t="shared" si="11"/>
        <v>0</v>
      </c>
      <c r="R197" s="10">
        <f t="shared" si="12"/>
        <v>0</v>
      </c>
      <c r="S197" s="10" t="str">
        <f t="shared" si="13"/>
        <v>Not applicable</v>
      </c>
      <c r="T197" s="10">
        <f t="shared" si="14"/>
        <v>0</v>
      </c>
    </row>
    <row r="198" spans="1:20" ht="48" customHeight="1">
      <c r="A198" s="10" t="s">
        <v>100</v>
      </c>
      <c r="B198" s="10" t="str">
        <f>IF(Vendors!B12="","",Vendors!B12)</f>
        <v/>
      </c>
      <c r="C198" s="10" t="s">
        <v>122</v>
      </c>
      <c r="D198" s="10" t="str">
        <f>'Criteria'!B8</f>
        <v>Security</v>
      </c>
      <c r="E198" s="11" t="str">
        <f>'Criteria'!D8</f>
        <v>EU data location</v>
      </c>
      <c r="F198" s="10">
        <f>IF(B198="",0,'Criteria'!I8)</f>
        <v>0</v>
      </c>
      <c r="G198" s="10">
        <f>'Criteria'!F8</f>
        <v>5</v>
      </c>
      <c r="H198" s="10" t="str">
        <f>'Criteria'!G8</f>
        <v>Yes</v>
      </c>
      <c r="I198" s="14"/>
      <c r="J198" s="14"/>
      <c r="K198" s="14"/>
      <c r="L198" s="17"/>
      <c r="M198" s="17"/>
      <c r="N198" s="17"/>
      <c r="O198" s="13"/>
      <c r="P198" s="10">
        <f t="shared" si="10"/>
        <v>0</v>
      </c>
      <c r="Q198" s="10">
        <f t="shared" si="11"/>
        <v>0</v>
      </c>
      <c r="R198" s="10">
        <f t="shared" si="12"/>
        <v>0</v>
      </c>
      <c r="S198" s="10" t="str">
        <f t="shared" si="13"/>
        <v>Not applicable</v>
      </c>
      <c r="T198" s="10">
        <f t="shared" si="14"/>
        <v>0</v>
      </c>
    </row>
    <row r="199" spans="1:20" ht="48" customHeight="1">
      <c r="A199" s="10" t="s">
        <v>100</v>
      </c>
      <c r="B199" s="10" t="str">
        <f>IF(Vendors!B12="","",Vendors!B12)</f>
        <v/>
      </c>
      <c r="C199" s="10" t="s">
        <v>125</v>
      </c>
      <c r="D199" s="10" t="str">
        <f>'Criteria'!B9</f>
        <v>Security</v>
      </c>
      <c r="E199" s="11" t="str">
        <f>'Criteria'!D9</f>
        <v>Backup and recovery</v>
      </c>
      <c r="F199" s="10">
        <f>IF(B199="",0,'Criteria'!I9)</f>
        <v>0</v>
      </c>
      <c r="G199" s="10">
        <f>'Criteria'!F9</f>
        <v>5</v>
      </c>
      <c r="H199" s="10" t="str">
        <f>'Criteria'!G9</f>
        <v>Yes</v>
      </c>
      <c r="I199" s="14"/>
      <c r="J199" s="14"/>
      <c r="K199" s="14"/>
      <c r="L199" s="17"/>
      <c r="M199" s="17"/>
      <c r="N199" s="17"/>
      <c r="O199" s="13"/>
      <c r="P199" s="10">
        <f t="shared" si="10"/>
        <v>0</v>
      </c>
      <c r="Q199" s="10">
        <f t="shared" si="11"/>
        <v>0</v>
      </c>
      <c r="R199" s="10">
        <f t="shared" si="12"/>
        <v>0</v>
      </c>
      <c r="S199" s="10" t="str">
        <f t="shared" si="13"/>
        <v>Not applicable</v>
      </c>
      <c r="T199" s="10">
        <f t="shared" si="14"/>
        <v>0</v>
      </c>
    </row>
    <row r="200" spans="1:20" ht="48" customHeight="1">
      <c r="A200" s="10" t="s">
        <v>100</v>
      </c>
      <c r="B200" s="10" t="str">
        <f>IF(Vendors!B12="","",Vendors!B12)</f>
        <v/>
      </c>
      <c r="C200" s="10" t="s">
        <v>128</v>
      </c>
      <c r="D200" s="10" t="str">
        <f>'Criteria'!B10</f>
        <v>Security</v>
      </c>
      <c r="E200" s="11" t="str">
        <f>'Criteria'!D10</f>
        <v>Identity and permissions</v>
      </c>
      <c r="F200" s="10">
        <f>IF(B200="",0,'Criteria'!I10)</f>
        <v>0</v>
      </c>
      <c r="G200" s="10">
        <f>'Criteria'!F10</f>
        <v>4</v>
      </c>
      <c r="H200" s="10" t="str">
        <f>'Criteria'!G10</f>
        <v>Yes</v>
      </c>
      <c r="I200" s="14"/>
      <c r="J200" s="14"/>
      <c r="K200" s="14"/>
      <c r="L200" s="17"/>
      <c r="M200" s="17"/>
      <c r="N200" s="17"/>
      <c r="O200" s="13"/>
      <c r="P200" s="10">
        <f t="shared" si="10"/>
        <v>0</v>
      </c>
      <c r="Q200" s="10">
        <f t="shared" si="11"/>
        <v>0</v>
      </c>
      <c r="R200" s="10">
        <f t="shared" si="12"/>
        <v>0</v>
      </c>
      <c r="S200" s="10" t="str">
        <f t="shared" si="13"/>
        <v>Not applicable</v>
      </c>
      <c r="T200" s="10">
        <f t="shared" si="14"/>
        <v>0</v>
      </c>
    </row>
    <row r="201" spans="1:20" ht="48" customHeight="1">
      <c r="A201" s="10" t="s">
        <v>100</v>
      </c>
      <c r="B201" s="10" t="str">
        <f>IF(Vendors!B12="","",Vendors!B12)</f>
        <v/>
      </c>
      <c r="C201" s="10" t="s">
        <v>131</v>
      </c>
      <c r="D201" s="10" t="str">
        <f>'Criteria'!B11</f>
        <v>Security</v>
      </c>
      <c r="E201" s="11" t="str">
        <f>'Criteria'!D11</f>
        <v>Privacy and incident response</v>
      </c>
      <c r="F201" s="10">
        <f>IF(B201="",0,'Criteria'!I11)</f>
        <v>0</v>
      </c>
      <c r="G201" s="10">
        <f>'Criteria'!F11</f>
        <v>4</v>
      </c>
      <c r="H201" s="10" t="str">
        <f>'Criteria'!G11</f>
        <v>Yes</v>
      </c>
      <c r="I201" s="14"/>
      <c r="J201" s="14"/>
      <c r="K201" s="14"/>
      <c r="L201" s="17"/>
      <c r="M201" s="17"/>
      <c r="N201" s="17"/>
      <c r="O201" s="13"/>
      <c r="P201" s="10">
        <f t="shared" si="10"/>
        <v>0</v>
      </c>
      <c r="Q201" s="10">
        <f t="shared" si="11"/>
        <v>0</v>
      </c>
      <c r="R201" s="10">
        <f t="shared" si="12"/>
        <v>0</v>
      </c>
      <c r="S201" s="10" t="str">
        <f t="shared" si="13"/>
        <v>Not applicable</v>
      </c>
      <c r="T201" s="10">
        <f t="shared" si="14"/>
        <v>0</v>
      </c>
    </row>
    <row r="202" spans="1:20" ht="48" customHeight="1">
      <c r="A202" s="10" t="s">
        <v>100</v>
      </c>
      <c r="B202" s="10" t="str">
        <f>IF(Vendors!B12="","",Vendors!B12)</f>
        <v/>
      </c>
      <c r="C202" s="10" t="s">
        <v>134</v>
      </c>
      <c r="D202" s="10" t="str">
        <f>'Criteria'!B12</f>
        <v>Security</v>
      </c>
      <c r="E202" s="11" t="str">
        <f>'Criteria'!D12</f>
        <v>Availability and service history</v>
      </c>
      <c r="F202" s="10">
        <f>IF(B202="",0,'Criteria'!I12)</f>
        <v>0</v>
      </c>
      <c r="G202" s="10">
        <f>'Criteria'!F12</f>
        <v>3</v>
      </c>
      <c r="H202" s="10" t="str">
        <f>'Criteria'!G12</f>
        <v>No</v>
      </c>
      <c r="I202" s="14"/>
      <c r="J202" s="14"/>
      <c r="K202" s="14"/>
      <c r="L202" s="17"/>
      <c r="M202" s="17"/>
      <c r="N202" s="17"/>
      <c r="O202" s="13"/>
      <c r="P202" s="10">
        <f t="shared" si="10"/>
        <v>0</v>
      </c>
      <c r="Q202" s="10">
        <f t="shared" si="11"/>
        <v>0</v>
      </c>
      <c r="R202" s="10">
        <f t="shared" si="12"/>
        <v>0</v>
      </c>
      <c r="S202" s="10" t="str">
        <f t="shared" si="13"/>
        <v>Not applicable</v>
      </c>
      <c r="T202" s="10">
        <f t="shared" si="14"/>
        <v>0</v>
      </c>
    </row>
    <row r="203" spans="1:20" ht="48" customHeight="1">
      <c r="A203" s="10" t="s">
        <v>100</v>
      </c>
      <c r="B203" s="10" t="str">
        <f>IF(Vendors!B12="","",Vendors!B12)</f>
        <v/>
      </c>
      <c r="C203" s="10" t="s">
        <v>138</v>
      </c>
      <c r="D203" s="10" t="str">
        <f>'Criteria'!B13</f>
        <v>QMS</v>
      </c>
      <c r="E203" s="11" t="str">
        <f>'Criteria'!D13</f>
        <v>Document control</v>
      </c>
      <c r="F203" s="10">
        <f>IF(B203="",0,'Criteria'!I13)</f>
        <v>0</v>
      </c>
      <c r="G203" s="10">
        <f>'Criteria'!F13</f>
        <v>5</v>
      </c>
      <c r="H203" s="10" t="str">
        <f>'Criteria'!G13</f>
        <v>Yes</v>
      </c>
      <c r="I203" s="14"/>
      <c r="J203" s="14"/>
      <c r="K203" s="14"/>
      <c r="L203" s="17"/>
      <c r="M203" s="17"/>
      <c r="N203" s="17"/>
      <c r="O203" s="13"/>
      <c r="P203" s="10">
        <f t="shared" si="10"/>
        <v>0</v>
      </c>
      <c r="Q203" s="10">
        <f t="shared" si="11"/>
        <v>0</v>
      </c>
      <c r="R203" s="10">
        <f t="shared" si="12"/>
        <v>0</v>
      </c>
      <c r="S203" s="10" t="str">
        <f t="shared" si="13"/>
        <v>Not applicable</v>
      </c>
      <c r="T203" s="10">
        <f t="shared" si="14"/>
        <v>0</v>
      </c>
    </row>
    <row r="204" spans="1:20" ht="48" customHeight="1">
      <c r="A204" s="10" t="s">
        <v>100</v>
      </c>
      <c r="B204" s="10" t="str">
        <f>IF(Vendors!B12="","",Vendors!B12)</f>
        <v/>
      </c>
      <c r="C204" s="10" t="s">
        <v>142</v>
      </c>
      <c r="D204" s="10" t="str">
        <f>'Criteria'!B14</f>
        <v>QMS</v>
      </c>
      <c r="E204" s="11" t="str">
        <f>'Criteria'!D14</f>
        <v>Non-conformance and CAPA</v>
      </c>
      <c r="F204" s="10">
        <f>IF(B204="",0,'Criteria'!I14)</f>
        <v>0</v>
      </c>
      <c r="G204" s="10">
        <f>'Criteria'!F14</f>
        <v>5</v>
      </c>
      <c r="H204" s="10" t="str">
        <f>'Criteria'!G14</f>
        <v>Yes</v>
      </c>
      <c r="I204" s="14"/>
      <c r="J204" s="14"/>
      <c r="K204" s="14"/>
      <c r="L204" s="17"/>
      <c r="M204" s="17"/>
      <c r="N204" s="17"/>
      <c r="O204" s="13"/>
      <c r="P204" s="10">
        <f t="shared" si="10"/>
        <v>0</v>
      </c>
      <c r="Q204" s="10">
        <f t="shared" si="11"/>
        <v>0</v>
      </c>
      <c r="R204" s="10">
        <f t="shared" si="12"/>
        <v>0</v>
      </c>
      <c r="S204" s="10" t="str">
        <f t="shared" si="13"/>
        <v>Not applicable</v>
      </c>
      <c r="T204" s="10">
        <f t="shared" si="14"/>
        <v>0</v>
      </c>
    </row>
    <row r="205" spans="1:20" ht="48" customHeight="1">
      <c r="A205" s="10" t="s">
        <v>100</v>
      </c>
      <c r="B205" s="10" t="str">
        <f>IF(Vendors!B12="","",Vendors!B12)</f>
        <v/>
      </c>
      <c r="C205" s="10" t="s">
        <v>145</v>
      </c>
      <c r="D205" s="10" t="str">
        <f>'Criteria'!B15</f>
        <v>QMS</v>
      </c>
      <c r="E205" s="11" t="str">
        <f>'Criteria'!D15</f>
        <v>Supplier control</v>
      </c>
      <c r="F205" s="10">
        <f>IF(B205="",0,'Criteria'!I15)</f>
        <v>0</v>
      </c>
      <c r="G205" s="10">
        <f>'Criteria'!F15</f>
        <v>4</v>
      </c>
      <c r="H205" s="10" t="str">
        <f>'Criteria'!G15</f>
        <v>Yes</v>
      </c>
      <c r="I205" s="14"/>
      <c r="J205" s="14"/>
      <c r="K205" s="14"/>
      <c r="L205" s="17"/>
      <c r="M205" s="17"/>
      <c r="N205" s="17"/>
      <c r="O205" s="13"/>
      <c r="P205" s="10">
        <f t="shared" si="10"/>
        <v>0</v>
      </c>
      <c r="Q205" s="10">
        <f t="shared" si="11"/>
        <v>0</v>
      </c>
      <c r="R205" s="10">
        <f t="shared" si="12"/>
        <v>0</v>
      </c>
      <c r="S205" s="10" t="str">
        <f t="shared" si="13"/>
        <v>Not applicable</v>
      </c>
      <c r="T205" s="10">
        <f t="shared" si="14"/>
        <v>0</v>
      </c>
    </row>
    <row r="206" spans="1:20" ht="48" customHeight="1">
      <c r="A206" s="10" t="s">
        <v>100</v>
      </c>
      <c r="B206" s="10" t="str">
        <f>IF(Vendors!B12="","",Vendors!B12)</f>
        <v/>
      </c>
      <c r="C206" s="10" t="s">
        <v>148</v>
      </c>
      <c r="D206" s="10" t="str">
        <f>'Criteria'!B16</f>
        <v>QMS</v>
      </c>
      <c r="E206" s="11" t="str">
        <f>'Criteria'!D16</f>
        <v>Training and competence</v>
      </c>
      <c r="F206" s="10">
        <f>IF(B206="",0,'Criteria'!I16)</f>
        <v>0</v>
      </c>
      <c r="G206" s="10">
        <f>'Criteria'!F16</f>
        <v>4</v>
      </c>
      <c r="H206" s="10" t="str">
        <f>'Criteria'!G16</f>
        <v>No</v>
      </c>
      <c r="I206" s="14"/>
      <c r="J206" s="14"/>
      <c r="K206" s="14"/>
      <c r="L206" s="17"/>
      <c r="M206" s="17"/>
      <c r="N206" s="17"/>
      <c r="O206" s="13"/>
      <c r="P206" s="10">
        <f t="shared" si="10"/>
        <v>0</v>
      </c>
      <c r="Q206" s="10">
        <f t="shared" si="11"/>
        <v>0</v>
      </c>
      <c r="R206" s="10">
        <f t="shared" si="12"/>
        <v>0</v>
      </c>
      <c r="S206" s="10" t="str">
        <f t="shared" si="13"/>
        <v>Not applicable</v>
      </c>
      <c r="T206" s="10">
        <f t="shared" si="14"/>
        <v>0</v>
      </c>
    </row>
    <row r="207" spans="1:20" ht="48" customHeight="1">
      <c r="A207" s="10" t="s">
        <v>100</v>
      </c>
      <c r="B207" s="10" t="str">
        <f>IF(Vendors!B12="","",Vendors!B12)</f>
        <v/>
      </c>
      <c r="C207" s="10" t="s">
        <v>151</v>
      </c>
      <c r="D207" s="10" t="str">
        <f>'Criteria'!B17</f>
        <v>QMS</v>
      </c>
      <c r="E207" s="11" t="str">
        <f>'Criteria'!D17</f>
        <v>Complaints and post-market processes</v>
      </c>
      <c r="F207" s="10">
        <f>IF(B207="",0,'Criteria'!I17)</f>
        <v>0</v>
      </c>
      <c r="G207" s="10">
        <f>'Criteria'!F17</f>
        <v>4</v>
      </c>
      <c r="H207" s="10" t="str">
        <f>'Criteria'!G17</f>
        <v>No</v>
      </c>
      <c r="I207" s="14"/>
      <c r="J207" s="14"/>
      <c r="K207" s="14"/>
      <c r="L207" s="17"/>
      <c r="M207" s="17"/>
      <c r="N207" s="17"/>
      <c r="O207" s="13"/>
      <c r="P207" s="10">
        <f t="shared" si="10"/>
        <v>0</v>
      </c>
      <c r="Q207" s="10">
        <f t="shared" si="11"/>
        <v>0</v>
      </c>
      <c r="R207" s="10">
        <f t="shared" si="12"/>
        <v>0</v>
      </c>
      <c r="S207" s="10" t="str">
        <f t="shared" si="13"/>
        <v>Not applicable</v>
      </c>
      <c r="T207" s="10">
        <f t="shared" si="14"/>
        <v>0</v>
      </c>
    </row>
    <row r="208" spans="1:20" ht="48" customHeight="1">
      <c r="A208" s="10" t="s">
        <v>100</v>
      </c>
      <c r="B208" s="10" t="str">
        <f>IF(Vendors!B12="","",Vendors!B12)</f>
        <v/>
      </c>
      <c r="C208" s="10" t="s">
        <v>154</v>
      </c>
      <c r="D208" s="10" t="str">
        <f>'Criteria'!B18</f>
        <v>QMS</v>
      </c>
      <c r="E208" s="11" t="str">
        <f>'Criteria'!D18</f>
        <v>Audits and management review</v>
      </c>
      <c r="F208" s="10">
        <f>IF(B208="",0,'Criteria'!I18)</f>
        <v>0</v>
      </c>
      <c r="G208" s="10">
        <f>'Criteria'!F18</f>
        <v>3</v>
      </c>
      <c r="H208" s="10" t="str">
        <f>'Criteria'!G18</f>
        <v>No</v>
      </c>
      <c r="I208" s="14"/>
      <c r="J208" s="14"/>
      <c r="K208" s="14"/>
      <c r="L208" s="17"/>
      <c r="M208" s="17"/>
      <c r="N208" s="17"/>
      <c r="O208" s="13"/>
      <c r="P208" s="10">
        <f t="shared" si="10"/>
        <v>0</v>
      </c>
      <c r="Q208" s="10">
        <f t="shared" si="11"/>
        <v>0</v>
      </c>
      <c r="R208" s="10">
        <f t="shared" si="12"/>
        <v>0</v>
      </c>
      <c r="S208" s="10" t="str">
        <f t="shared" si="13"/>
        <v>Not applicable</v>
      </c>
      <c r="T208" s="10">
        <f t="shared" si="14"/>
        <v>0</v>
      </c>
    </row>
    <row r="209" spans="1:20" ht="48" customHeight="1">
      <c r="A209" s="10" t="s">
        <v>100</v>
      </c>
      <c r="B209" s="10" t="str">
        <f>IF(Vendors!B12="","",Vendors!B12)</f>
        <v/>
      </c>
      <c r="C209" s="10" t="s">
        <v>157</v>
      </c>
      <c r="D209" s="10" t="str">
        <f>'Criteria'!B19</f>
        <v>QMS</v>
      </c>
      <c r="E209" s="11" t="str">
        <f>'Criteria'!D19</f>
        <v>Quality risk and change linkage</v>
      </c>
      <c r="F209" s="10">
        <f>IF(B209="",0,'Criteria'!I19)</f>
        <v>0</v>
      </c>
      <c r="G209" s="10">
        <f>'Criteria'!F19</f>
        <v>4</v>
      </c>
      <c r="H209" s="10" t="str">
        <f>'Criteria'!G19</f>
        <v>No</v>
      </c>
      <c r="I209" s="14"/>
      <c r="J209" s="14"/>
      <c r="K209" s="14"/>
      <c r="L209" s="17"/>
      <c r="M209" s="17"/>
      <c r="N209" s="17"/>
      <c r="O209" s="13"/>
      <c r="P209" s="10">
        <f t="shared" ref="P209:P276" si="15">IF(AND(F209=1,ISNUMBER(I209),I209&gt;=0,I209&lt;=5,K209="Verified",L209&lt;&gt;"",N209&lt;&gt;"",ISNUMBER(O209)),1,0)</f>
        <v>0</v>
      </c>
      <c r="Q209" s="10">
        <f t="shared" ref="Q209:Q276" si="16">IF(P209=1,I209*G209,0)</f>
        <v>0</v>
      </c>
      <c r="R209" s="10">
        <f t="shared" ref="R209:R276" si="17">F209*G209*5</f>
        <v>0</v>
      </c>
      <c r="S209" s="10" t="str">
        <f t="shared" ref="S209:S276" si="18">IF(OR(F209=0,H209&lt;&gt;"Yes"),"Not applicable",IF(J209="Fail","Fail",IF(AND(J209="Pass",K209="Verified",L209&lt;&gt;"",N209&lt;&gt;"",ISNUMBER(O209)),"Pass","Pending")))</f>
        <v>Not applicable</v>
      </c>
      <c r="T209" s="10">
        <f t="shared" ref="T209:T276" si="19">P209*G209*5</f>
        <v>0</v>
      </c>
    </row>
    <row r="210" spans="1:20" ht="48" customHeight="1">
      <c r="A210" s="10" t="s">
        <v>100</v>
      </c>
      <c r="B210" s="10" t="str">
        <f>IF(Vendors!B12="","",Vendors!B12)</f>
        <v/>
      </c>
      <c r="C210" s="10" t="s">
        <v>160</v>
      </c>
      <c r="D210" s="10" t="str">
        <f>'Criteria'!B20</f>
        <v>PLM</v>
      </c>
      <c r="E210" s="11" t="str">
        <f>'Criteria'!D20</f>
        <v>Version and revision control</v>
      </c>
      <c r="F210" s="10">
        <f>IF(B210="",0,'Criteria'!I20)</f>
        <v>0</v>
      </c>
      <c r="G210" s="10">
        <f>'Criteria'!F20</f>
        <v>5</v>
      </c>
      <c r="H210" s="10" t="str">
        <f>'Criteria'!G20</f>
        <v>Yes</v>
      </c>
      <c r="I210" s="14"/>
      <c r="J210" s="14"/>
      <c r="K210" s="14"/>
      <c r="L210" s="17"/>
      <c r="M210" s="17"/>
      <c r="N210" s="17"/>
      <c r="O210" s="13"/>
      <c r="P210" s="10">
        <f t="shared" si="15"/>
        <v>0</v>
      </c>
      <c r="Q210" s="10">
        <f t="shared" si="16"/>
        <v>0</v>
      </c>
      <c r="R210" s="10">
        <f t="shared" si="17"/>
        <v>0</v>
      </c>
      <c r="S210" s="10" t="str">
        <f t="shared" si="18"/>
        <v>Not applicable</v>
      </c>
      <c r="T210" s="10">
        <f t="shared" si="19"/>
        <v>0</v>
      </c>
    </row>
    <row r="211" spans="1:20" ht="48" customHeight="1">
      <c r="A211" s="10" t="s">
        <v>100</v>
      </c>
      <c r="B211" s="10" t="str">
        <f>IF(Vendors!B12="","",Vendors!B12)</f>
        <v/>
      </c>
      <c r="C211" s="10" t="s">
        <v>164</v>
      </c>
      <c r="D211" s="10" t="str">
        <f>'Criteria'!B21</f>
        <v>PLM</v>
      </c>
      <c r="E211" s="11" t="str">
        <f>'Criteria'!D21</f>
        <v>Redline and comparison</v>
      </c>
      <c r="F211" s="10">
        <f>IF(B211="",0,'Criteria'!I21)</f>
        <v>0</v>
      </c>
      <c r="G211" s="10">
        <f>'Criteria'!F21</f>
        <v>4</v>
      </c>
      <c r="H211" s="10" t="str">
        <f>'Criteria'!G21</f>
        <v>No</v>
      </c>
      <c r="I211" s="14"/>
      <c r="J211" s="14"/>
      <c r="K211" s="14"/>
      <c r="L211" s="17"/>
      <c r="M211" s="17"/>
      <c r="N211" s="17"/>
      <c r="O211" s="13"/>
      <c r="P211" s="10">
        <f t="shared" si="15"/>
        <v>0</v>
      </c>
      <c r="Q211" s="10">
        <f t="shared" si="16"/>
        <v>0</v>
      </c>
      <c r="R211" s="10">
        <f t="shared" si="17"/>
        <v>0</v>
      </c>
      <c r="S211" s="10" t="str">
        <f t="shared" si="18"/>
        <v>Not applicable</v>
      </c>
      <c r="T211" s="10">
        <f t="shared" si="19"/>
        <v>0</v>
      </c>
    </row>
    <row r="212" spans="1:20" ht="48" customHeight="1">
      <c r="A212" s="10" t="s">
        <v>100</v>
      </c>
      <c r="B212" s="10" t="str">
        <f>IF(Vendors!B12="","",Vendors!B12)</f>
        <v/>
      </c>
      <c r="C212" s="10" t="s">
        <v>167</v>
      </c>
      <c r="D212" s="10" t="str">
        <f>'Criteria'!B22</f>
        <v>PLM</v>
      </c>
      <c r="E212" s="11" t="str">
        <f>'Criteria'!D22</f>
        <v>Configurable lifecycle phases</v>
      </c>
      <c r="F212" s="10">
        <f>IF(B212="",0,'Criteria'!I22)</f>
        <v>0</v>
      </c>
      <c r="G212" s="10">
        <f>'Criteria'!F22</f>
        <v>5</v>
      </c>
      <c r="H212" s="10" t="str">
        <f>'Criteria'!G22</f>
        <v>Yes</v>
      </c>
      <c r="I212" s="14"/>
      <c r="J212" s="14"/>
      <c r="K212" s="14"/>
      <c r="L212" s="17"/>
      <c r="M212" s="17"/>
      <c r="N212" s="17"/>
      <c r="O212" s="13"/>
      <c r="P212" s="10">
        <f t="shared" si="15"/>
        <v>0</v>
      </c>
      <c r="Q212" s="10">
        <f t="shared" si="16"/>
        <v>0</v>
      </c>
      <c r="R212" s="10">
        <f t="shared" si="17"/>
        <v>0</v>
      </c>
      <c r="S212" s="10" t="str">
        <f t="shared" si="18"/>
        <v>Not applicable</v>
      </c>
      <c r="T212" s="10">
        <f t="shared" si="19"/>
        <v>0</v>
      </c>
    </row>
    <row r="213" spans="1:20" ht="48" customHeight="1">
      <c r="A213" s="10" t="s">
        <v>100</v>
      </c>
      <c r="B213" s="10" t="str">
        <f>IF(Vendors!B12="","",Vendors!B12)</f>
        <v/>
      </c>
      <c r="C213" s="10" t="s">
        <v>170</v>
      </c>
      <c r="D213" s="10" t="str">
        <f>'Criteria'!B23</f>
        <v>PLM</v>
      </c>
      <c r="E213" s="11" t="str">
        <f>'Criteria'!D23</f>
        <v>Engineering change control</v>
      </c>
      <c r="F213" s="10">
        <f>IF(B213="",0,'Criteria'!I23)</f>
        <v>0</v>
      </c>
      <c r="G213" s="10">
        <f>'Criteria'!F23</f>
        <v>5</v>
      </c>
      <c r="H213" s="10" t="str">
        <f>'Criteria'!G23</f>
        <v>Yes</v>
      </c>
      <c r="I213" s="14"/>
      <c r="J213" s="14"/>
      <c r="K213" s="14"/>
      <c r="L213" s="17"/>
      <c r="M213" s="17"/>
      <c r="N213" s="17"/>
      <c r="O213" s="13"/>
      <c r="P213" s="10">
        <f t="shared" si="15"/>
        <v>0</v>
      </c>
      <c r="Q213" s="10">
        <f t="shared" si="16"/>
        <v>0</v>
      </c>
      <c r="R213" s="10">
        <f t="shared" si="17"/>
        <v>0</v>
      </c>
      <c r="S213" s="10" t="str">
        <f t="shared" si="18"/>
        <v>Not applicable</v>
      </c>
      <c r="T213" s="10">
        <f t="shared" si="19"/>
        <v>0</v>
      </c>
    </row>
    <row r="214" spans="1:20" ht="48" customHeight="1">
      <c r="A214" s="10" t="s">
        <v>100</v>
      </c>
      <c r="B214" s="10" t="str">
        <f>IF(Vendors!B12="","",Vendors!B12)</f>
        <v/>
      </c>
      <c r="C214" s="10" t="s">
        <v>173</v>
      </c>
      <c r="D214" s="10" t="str">
        <f>'Criteria'!B24</f>
        <v>PLM</v>
      </c>
      <c r="E214" s="11" t="str">
        <f>'Criteria'!D24</f>
        <v>BOM and configuration management</v>
      </c>
      <c r="F214" s="10">
        <f>IF(B214="",0,'Criteria'!I24)</f>
        <v>0</v>
      </c>
      <c r="G214" s="10">
        <f>'Criteria'!F24</f>
        <v>4</v>
      </c>
      <c r="H214" s="10" t="str">
        <f>'Criteria'!G24</f>
        <v>No</v>
      </c>
      <c r="I214" s="14"/>
      <c r="J214" s="14"/>
      <c r="K214" s="14"/>
      <c r="L214" s="17"/>
      <c r="M214" s="17"/>
      <c r="N214" s="17"/>
      <c r="O214" s="13"/>
      <c r="P214" s="10">
        <f t="shared" si="15"/>
        <v>0</v>
      </c>
      <c r="Q214" s="10">
        <f t="shared" si="16"/>
        <v>0</v>
      </c>
      <c r="R214" s="10">
        <f t="shared" si="17"/>
        <v>0</v>
      </c>
      <c r="S214" s="10" t="str">
        <f t="shared" si="18"/>
        <v>Not applicable</v>
      </c>
      <c r="T214" s="10">
        <f t="shared" si="19"/>
        <v>0</v>
      </c>
    </row>
    <row r="215" spans="1:20" ht="48" customHeight="1">
      <c r="A215" s="10" t="s">
        <v>100</v>
      </c>
      <c r="B215" s="10" t="str">
        <f>IF(Vendors!B12="","",Vendors!B12)</f>
        <v/>
      </c>
      <c r="C215" s="10" t="s">
        <v>176</v>
      </c>
      <c r="D215" s="10" t="str">
        <f>'Criteria'!B25</f>
        <v>PLM</v>
      </c>
      <c r="E215" s="11" t="str">
        <f>'Criteria'!D25</f>
        <v>Design evidence and traceability</v>
      </c>
      <c r="F215" s="10">
        <f>IF(B215="",0,'Criteria'!I25)</f>
        <v>0</v>
      </c>
      <c r="G215" s="10">
        <f>'Criteria'!F25</f>
        <v>5</v>
      </c>
      <c r="H215" s="10" t="str">
        <f>'Criteria'!G25</f>
        <v>Yes</v>
      </c>
      <c r="I215" s="14"/>
      <c r="J215" s="14"/>
      <c r="K215" s="14"/>
      <c r="L215" s="17"/>
      <c r="M215" s="17"/>
      <c r="N215" s="17"/>
      <c r="O215" s="13"/>
      <c r="P215" s="10">
        <f t="shared" si="15"/>
        <v>0</v>
      </c>
      <c r="Q215" s="10">
        <f t="shared" si="16"/>
        <v>0</v>
      </c>
      <c r="R215" s="10">
        <f t="shared" si="17"/>
        <v>0</v>
      </c>
      <c r="S215" s="10" t="str">
        <f t="shared" si="18"/>
        <v>Not applicable</v>
      </c>
      <c r="T215" s="10">
        <f t="shared" si="19"/>
        <v>0</v>
      </c>
    </row>
    <row r="216" spans="1:20" ht="48" customHeight="1">
      <c r="A216" s="10" t="s">
        <v>100</v>
      </c>
      <c r="B216" s="10" t="str">
        <f>IF(Vendors!B12="","",Vendors!B12)</f>
        <v/>
      </c>
      <c r="C216" s="10" t="s">
        <v>179</v>
      </c>
      <c r="D216" s="10" t="str">
        <f>'Criteria'!B26</f>
        <v>PLM</v>
      </c>
      <c r="E216" s="11" t="str">
        <f>'Criteria'!D26</f>
        <v>CAD software integration</v>
      </c>
      <c r="F216" s="10">
        <f>IF(B216="",0,'Criteria'!I26)</f>
        <v>0</v>
      </c>
      <c r="G216" s="10">
        <f>'Criteria'!F26</f>
        <v>3</v>
      </c>
      <c r="H216" s="10" t="str">
        <f>'Criteria'!G26</f>
        <v>No</v>
      </c>
      <c r="I216" s="14"/>
      <c r="J216" s="14"/>
      <c r="K216" s="14"/>
      <c r="L216" s="17"/>
      <c r="M216" s="17"/>
      <c r="N216" s="17"/>
      <c r="O216" s="13"/>
      <c r="P216" s="10">
        <f t="shared" si="15"/>
        <v>0</v>
      </c>
      <c r="Q216" s="10">
        <f t="shared" si="16"/>
        <v>0</v>
      </c>
      <c r="R216" s="10">
        <f t="shared" si="17"/>
        <v>0</v>
      </c>
      <c r="S216" s="10" t="str">
        <f t="shared" si="18"/>
        <v>Not applicable</v>
      </c>
      <c r="T216" s="10">
        <f t="shared" si="19"/>
        <v>0</v>
      </c>
    </row>
    <row r="217" spans="1:20" ht="48" customHeight="1">
      <c r="A217" s="10" t="s">
        <v>100</v>
      </c>
      <c r="B217" s="10" t="str">
        <f>IF(Vendors!B12="","",Vendors!B12)</f>
        <v/>
      </c>
      <c r="C217" s="10" t="s">
        <v>180</v>
      </c>
      <c r="D217" s="10" t="str">
        <f>'Criteria'!B27</f>
        <v>Validation &amp; usability</v>
      </c>
      <c r="E217" s="11" t="str">
        <f>'Criteria'!D27</f>
        <v>Software assurance / validation support</v>
      </c>
      <c r="F217" s="10">
        <f>IF(B217="",0,'Criteria'!I27)</f>
        <v>0</v>
      </c>
      <c r="G217" s="10">
        <f>'Criteria'!F27</f>
        <v>5</v>
      </c>
      <c r="H217" s="10" t="str">
        <f>'Criteria'!G27</f>
        <v>Yes</v>
      </c>
      <c r="I217" s="14"/>
      <c r="J217" s="14"/>
      <c r="K217" s="14"/>
      <c r="L217" s="17"/>
      <c r="M217" s="17"/>
      <c r="N217" s="17"/>
      <c r="O217" s="13"/>
      <c r="P217" s="10">
        <f t="shared" si="15"/>
        <v>0</v>
      </c>
      <c r="Q217" s="10">
        <f t="shared" si="16"/>
        <v>0</v>
      </c>
      <c r="R217" s="10">
        <f t="shared" si="17"/>
        <v>0</v>
      </c>
      <c r="S217" s="10" t="str">
        <f t="shared" si="18"/>
        <v>Not applicable</v>
      </c>
      <c r="T217" s="10">
        <f t="shared" si="19"/>
        <v>0</v>
      </c>
    </row>
    <row r="218" spans="1:20" ht="48" customHeight="1">
      <c r="A218" s="10" t="s">
        <v>100</v>
      </c>
      <c r="B218" s="10" t="str">
        <f>IF(Vendors!B12="","",Vendors!B12)</f>
        <v/>
      </c>
      <c r="C218" s="10" t="s">
        <v>184</v>
      </c>
      <c r="D218" s="10" t="str">
        <f>'Criteria'!B28</f>
        <v>Validation &amp; usability</v>
      </c>
      <c r="E218" s="11" t="str">
        <f>'Criteria'!D28</f>
        <v>Audit trail and signatures</v>
      </c>
      <c r="F218" s="10">
        <f>IF(B218="",0,'Criteria'!I28)</f>
        <v>0</v>
      </c>
      <c r="G218" s="10">
        <f>'Criteria'!F28</f>
        <v>5</v>
      </c>
      <c r="H218" s="10" t="str">
        <f>'Criteria'!G28</f>
        <v>Yes</v>
      </c>
      <c r="I218" s="14"/>
      <c r="J218" s="14"/>
      <c r="K218" s="14"/>
      <c r="L218" s="17"/>
      <c r="M218" s="17"/>
      <c r="N218" s="17"/>
      <c r="O218" s="13"/>
      <c r="P218" s="10">
        <f t="shared" si="15"/>
        <v>0</v>
      </c>
      <c r="Q218" s="10">
        <f t="shared" si="16"/>
        <v>0</v>
      </c>
      <c r="R218" s="10">
        <f t="shared" si="17"/>
        <v>0</v>
      </c>
      <c r="S218" s="10" t="str">
        <f t="shared" si="18"/>
        <v>Not applicable</v>
      </c>
      <c r="T218" s="10">
        <f t="shared" si="19"/>
        <v>0</v>
      </c>
    </row>
    <row r="219" spans="1:20" ht="48" customHeight="1">
      <c r="A219" s="10" t="s">
        <v>100</v>
      </c>
      <c r="B219" s="10" t="str">
        <f>IF(Vendors!B12="","",Vendors!B12)</f>
        <v/>
      </c>
      <c r="C219" s="10" t="s">
        <v>187</v>
      </c>
      <c r="D219" s="10" t="str">
        <f>'Criteria'!B29</f>
        <v>Validation &amp; usability</v>
      </c>
      <c r="E219" s="11" t="str">
        <f>'Criteria'!D29</f>
        <v>User interface and task usability</v>
      </c>
      <c r="F219" s="10">
        <f>IF(B219="",0,'Criteria'!I29)</f>
        <v>0</v>
      </c>
      <c r="G219" s="10">
        <f>'Criteria'!F29</f>
        <v>4</v>
      </c>
      <c r="H219" s="10" t="str">
        <f>'Criteria'!G29</f>
        <v>No</v>
      </c>
      <c r="I219" s="14"/>
      <c r="J219" s="14"/>
      <c r="K219" s="14"/>
      <c r="L219" s="17"/>
      <c r="M219" s="17"/>
      <c r="N219" s="17"/>
      <c r="O219" s="13"/>
      <c r="P219" s="10">
        <f t="shared" si="15"/>
        <v>0</v>
      </c>
      <c r="Q219" s="10">
        <f t="shared" si="16"/>
        <v>0</v>
      </c>
      <c r="R219" s="10">
        <f t="shared" si="17"/>
        <v>0</v>
      </c>
      <c r="S219" s="10" t="str">
        <f t="shared" si="18"/>
        <v>Not applicable</v>
      </c>
      <c r="T219" s="10">
        <f t="shared" si="19"/>
        <v>0</v>
      </c>
    </row>
    <row r="220" spans="1:20" ht="48" customHeight="1">
      <c r="A220" s="10" t="s">
        <v>100</v>
      </c>
      <c r="B220" s="10" t="str">
        <f>IF(Vendors!B12="","",Vendors!B12)</f>
        <v/>
      </c>
      <c r="C220" s="10" t="s">
        <v>190</v>
      </c>
      <c r="D220" s="10" t="str">
        <f>'Criteria'!B30</f>
        <v>Validation &amp; usability</v>
      </c>
      <c r="E220" s="11" t="str">
        <f>'Criteria'!D30</f>
        <v>Configuration and upgrades</v>
      </c>
      <c r="F220" s="10">
        <f>IF(B220="",0,'Criteria'!I30)</f>
        <v>0</v>
      </c>
      <c r="G220" s="10">
        <f>'Criteria'!F30</f>
        <v>4</v>
      </c>
      <c r="H220" s="10" t="str">
        <f>'Criteria'!G30</f>
        <v>No</v>
      </c>
      <c r="I220" s="14"/>
      <c r="J220" s="14"/>
      <c r="K220" s="14"/>
      <c r="L220" s="17"/>
      <c r="M220" s="17"/>
      <c r="N220" s="17"/>
      <c r="O220" s="13"/>
      <c r="P220" s="10">
        <f t="shared" si="15"/>
        <v>0</v>
      </c>
      <c r="Q220" s="10">
        <f t="shared" si="16"/>
        <v>0</v>
      </c>
      <c r="R220" s="10">
        <f t="shared" si="17"/>
        <v>0</v>
      </c>
      <c r="S220" s="10" t="str">
        <f t="shared" si="18"/>
        <v>Not applicable</v>
      </c>
      <c r="T220" s="10">
        <f t="shared" si="19"/>
        <v>0</v>
      </c>
    </row>
    <row r="221" spans="1:20" ht="48" customHeight="1">
      <c r="A221" s="10" t="s">
        <v>100</v>
      </c>
      <c r="B221" s="10" t="str">
        <f>IF(Vendors!B12="","",Vendors!B12)</f>
        <v/>
      </c>
      <c r="C221" s="10" t="s">
        <v>193</v>
      </c>
      <c r="D221" s="10" t="str">
        <f>'Criteria'!B31</f>
        <v>Validation &amp; usability</v>
      </c>
      <c r="E221" s="11" t="str">
        <f>'Criteria'!D31</f>
        <v>Data migration and exit</v>
      </c>
      <c r="F221" s="10">
        <f>IF(B221="",0,'Criteria'!I31)</f>
        <v>0</v>
      </c>
      <c r="G221" s="10">
        <f>'Criteria'!F31</f>
        <v>4</v>
      </c>
      <c r="H221" s="10" t="str">
        <f>'Criteria'!G31</f>
        <v>Yes</v>
      </c>
      <c r="I221" s="14"/>
      <c r="J221" s="14"/>
      <c r="K221" s="14"/>
      <c r="L221" s="17"/>
      <c r="M221" s="17"/>
      <c r="N221" s="17"/>
      <c r="O221" s="13"/>
      <c r="P221" s="10">
        <f t="shared" si="15"/>
        <v>0</v>
      </c>
      <c r="Q221" s="10">
        <f t="shared" si="16"/>
        <v>0</v>
      </c>
      <c r="R221" s="10">
        <f t="shared" si="17"/>
        <v>0</v>
      </c>
      <c r="S221" s="10" t="str">
        <f t="shared" si="18"/>
        <v>Not applicable</v>
      </c>
      <c r="T221" s="10">
        <f t="shared" si="19"/>
        <v>0</v>
      </c>
    </row>
    <row r="222" spans="1:20" ht="48" customHeight="1">
      <c r="A222" s="10" t="s">
        <v>100</v>
      </c>
      <c r="B222" s="10" t="str">
        <f>IF(Vendors!B12="","",Vendors!B12)</f>
        <v/>
      </c>
      <c r="C222" s="10" t="s">
        <v>196</v>
      </c>
      <c r="D222" s="10" t="str">
        <f>'Criteria'!B32</f>
        <v>Onboarding &amp; support</v>
      </c>
      <c r="E222" s="11" t="str">
        <f>'Criteria'!D32</f>
        <v>Implementation and onboarding</v>
      </c>
      <c r="F222" s="10">
        <f>IF(B222="",0,'Criteria'!I32)</f>
        <v>0</v>
      </c>
      <c r="G222" s="10">
        <f>'Criteria'!F32</f>
        <v>4</v>
      </c>
      <c r="H222" s="10" t="str">
        <f>'Criteria'!G32</f>
        <v>No</v>
      </c>
      <c r="I222" s="14"/>
      <c r="J222" s="14"/>
      <c r="K222" s="14"/>
      <c r="L222" s="17"/>
      <c r="M222" s="17"/>
      <c r="N222" s="17"/>
      <c r="O222" s="13"/>
      <c r="P222" s="10">
        <f t="shared" si="15"/>
        <v>0</v>
      </c>
      <c r="Q222" s="10">
        <f t="shared" si="16"/>
        <v>0</v>
      </c>
      <c r="R222" s="10">
        <f t="shared" si="17"/>
        <v>0</v>
      </c>
      <c r="S222" s="10" t="str">
        <f t="shared" si="18"/>
        <v>Not applicable</v>
      </c>
      <c r="T222" s="10">
        <f t="shared" si="19"/>
        <v>0</v>
      </c>
    </row>
    <row r="223" spans="1:20" ht="48" customHeight="1">
      <c r="A223" s="10" t="s">
        <v>100</v>
      </c>
      <c r="B223" s="10" t="str">
        <f>IF(Vendors!B12="","",Vendors!B12)</f>
        <v/>
      </c>
      <c r="C223" s="10" t="s">
        <v>199</v>
      </c>
      <c r="D223" s="10" t="str">
        <f>'Criteria'!B33</f>
        <v>Onboarding &amp; support</v>
      </c>
      <c r="E223" s="11" t="str">
        <f>'Criteria'!D33</f>
        <v>Training offering</v>
      </c>
      <c r="F223" s="10">
        <f>IF(B223="",0,'Criteria'!I33)</f>
        <v>0</v>
      </c>
      <c r="G223" s="10">
        <f>'Criteria'!F33</f>
        <v>3</v>
      </c>
      <c r="H223" s="10" t="str">
        <f>'Criteria'!G33</f>
        <v>No</v>
      </c>
      <c r="I223" s="14"/>
      <c r="J223" s="14"/>
      <c r="K223" s="14"/>
      <c r="L223" s="17"/>
      <c r="M223" s="17"/>
      <c r="N223" s="17"/>
      <c r="O223" s="13"/>
      <c r="P223" s="10">
        <f t="shared" si="15"/>
        <v>0</v>
      </c>
      <c r="Q223" s="10">
        <f t="shared" si="16"/>
        <v>0</v>
      </c>
      <c r="R223" s="10">
        <f t="shared" si="17"/>
        <v>0</v>
      </c>
      <c r="S223" s="10" t="str">
        <f t="shared" si="18"/>
        <v>Not applicable</v>
      </c>
      <c r="T223" s="10">
        <f t="shared" si="19"/>
        <v>0</v>
      </c>
    </row>
    <row r="224" spans="1:20" ht="48" customHeight="1">
      <c r="A224" s="10" t="s">
        <v>100</v>
      </c>
      <c r="B224" s="10" t="str">
        <f>IF(Vendors!B12="","",Vendors!B12)</f>
        <v/>
      </c>
      <c r="C224" s="10" t="s">
        <v>202</v>
      </c>
      <c r="D224" s="10" t="str">
        <f>'Criteria'!B34</f>
        <v>Onboarding &amp; support</v>
      </c>
      <c r="E224" s="11" t="str">
        <f>'Criteria'!D34</f>
        <v>Sandbox access</v>
      </c>
      <c r="F224" s="10">
        <f>IF(B224="",0,'Criteria'!I34)</f>
        <v>0</v>
      </c>
      <c r="G224" s="10">
        <f>'Criteria'!F34</f>
        <v>4</v>
      </c>
      <c r="H224" s="10" t="str">
        <f>'Criteria'!G34</f>
        <v>Yes</v>
      </c>
      <c r="I224" s="14"/>
      <c r="J224" s="14"/>
      <c r="K224" s="14"/>
      <c r="L224" s="17"/>
      <c r="M224" s="17"/>
      <c r="N224" s="17"/>
      <c r="O224" s="13"/>
      <c r="P224" s="10">
        <f t="shared" si="15"/>
        <v>0</v>
      </c>
      <c r="Q224" s="10">
        <f t="shared" si="16"/>
        <v>0</v>
      </c>
      <c r="R224" s="10">
        <f t="shared" si="17"/>
        <v>0</v>
      </c>
      <c r="S224" s="10" t="str">
        <f t="shared" si="18"/>
        <v>Not applicable</v>
      </c>
      <c r="T224" s="10">
        <f t="shared" si="19"/>
        <v>0</v>
      </c>
    </row>
    <row r="225" spans="1:20" ht="48" customHeight="1">
      <c r="A225" s="10" t="s">
        <v>100</v>
      </c>
      <c r="B225" s="10" t="str">
        <f>IF(Vendors!B12="","",Vendors!B12)</f>
        <v/>
      </c>
      <c r="C225" s="10" t="s">
        <v>205</v>
      </c>
      <c r="D225" s="10" t="str">
        <f>'Criteria'!B35</f>
        <v>Onboarding &amp; support</v>
      </c>
      <c r="E225" s="11" t="str">
        <f>'Criteria'!D35</f>
        <v>Support and escalation</v>
      </c>
      <c r="F225" s="10">
        <f>IF(B225="",0,'Criteria'!I35)</f>
        <v>0</v>
      </c>
      <c r="G225" s="10">
        <f>'Criteria'!F35</f>
        <v>4</v>
      </c>
      <c r="H225" s="10" t="str">
        <f>'Criteria'!G35</f>
        <v>No</v>
      </c>
      <c r="I225" s="14"/>
      <c r="J225" s="14"/>
      <c r="K225" s="14"/>
      <c r="L225" s="17"/>
      <c r="M225" s="17"/>
      <c r="N225" s="17"/>
      <c r="O225" s="13"/>
      <c r="P225" s="10">
        <f t="shared" si="15"/>
        <v>0</v>
      </c>
      <c r="Q225" s="10">
        <f t="shared" si="16"/>
        <v>0</v>
      </c>
      <c r="R225" s="10">
        <f t="shared" si="17"/>
        <v>0</v>
      </c>
      <c r="S225" s="10" t="str">
        <f t="shared" si="18"/>
        <v>Not applicable</v>
      </c>
      <c r="T225" s="10">
        <f t="shared" si="19"/>
        <v>0</v>
      </c>
    </row>
    <row r="226" spans="1:20" ht="48" customHeight="1">
      <c r="A226" s="10" t="s">
        <v>100</v>
      </c>
      <c r="B226" s="10" t="str">
        <f>IF(Vendors!B12="","",Vendors!B12)</f>
        <v/>
      </c>
      <c r="C226" s="10" t="s">
        <v>208</v>
      </c>
      <c r="D226" s="10" t="str">
        <f>'Criteria'!B36</f>
        <v>Vendor reliability</v>
      </c>
      <c r="E226" s="11" t="str">
        <f>'Criteria'!D36</f>
        <v>Medtech reference customers</v>
      </c>
      <c r="F226" s="10">
        <f>IF(B226="",0,'Criteria'!I36)</f>
        <v>0</v>
      </c>
      <c r="G226" s="10">
        <f>'Criteria'!F36</f>
        <v>5</v>
      </c>
      <c r="H226" s="10" t="str">
        <f>'Criteria'!G36</f>
        <v>No</v>
      </c>
      <c r="I226" s="14"/>
      <c r="J226" s="14"/>
      <c r="K226" s="14"/>
      <c r="L226" s="17"/>
      <c r="M226" s="17"/>
      <c r="N226" s="17"/>
      <c r="O226" s="13"/>
      <c r="P226" s="10">
        <f t="shared" si="15"/>
        <v>0</v>
      </c>
      <c r="Q226" s="10">
        <f t="shared" si="16"/>
        <v>0</v>
      </c>
      <c r="R226" s="10">
        <f t="shared" si="17"/>
        <v>0</v>
      </c>
      <c r="S226" s="10" t="str">
        <f t="shared" si="18"/>
        <v>Not applicable</v>
      </c>
      <c r="T226" s="10">
        <f t="shared" si="19"/>
        <v>0</v>
      </c>
    </row>
    <row r="227" spans="1:20" ht="48" customHeight="1">
      <c r="A227" s="10" t="s">
        <v>100</v>
      </c>
      <c r="B227" s="10" t="str">
        <f>IF(Vendors!B12="","",Vendors!B12)</f>
        <v/>
      </c>
      <c r="C227" s="10" t="s">
        <v>211</v>
      </c>
      <c r="D227" s="10" t="str">
        <f>'Criteria'!B37</f>
        <v>Vendor reliability</v>
      </c>
      <c r="E227" s="11" t="str">
        <f>'Criteria'!D37</f>
        <v>Company maturity and stability</v>
      </c>
      <c r="F227" s="10">
        <f>IF(B227="",0,'Criteria'!I37)</f>
        <v>0</v>
      </c>
      <c r="G227" s="10">
        <f>'Criteria'!F37</f>
        <v>3</v>
      </c>
      <c r="H227" s="10" t="str">
        <f>'Criteria'!G37</f>
        <v>No</v>
      </c>
      <c r="I227" s="14"/>
      <c r="J227" s="14"/>
      <c r="K227" s="14"/>
      <c r="L227" s="17"/>
      <c r="M227" s="17"/>
      <c r="N227" s="17"/>
      <c r="O227" s="13"/>
      <c r="P227" s="10">
        <f t="shared" si="15"/>
        <v>0</v>
      </c>
      <c r="Q227" s="10">
        <f t="shared" si="16"/>
        <v>0</v>
      </c>
      <c r="R227" s="10">
        <f t="shared" si="17"/>
        <v>0</v>
      </c>
      <c r="S227" s="10" t="str">
        <f t="shared" si="18"/>
        <v>Not applicable</v>
      </c>
      <c r="T227" s="10">
        <f t="shared" si="19"/>
        <v>0</v>
      </c>
    </row>
    <row r="228" spans="1:20" ht="48" customHeight="1">
      <c r="A228" s="10" t="s">
        <v>100</v>
      </c>
      <c r="B228" s="10" t="str">
        <f>IF(Vendors!B12="","",Vendors!B12)</f>
        <v/>
      </c>
      <c r="C228" s="10" t="s">
        <v>214</v>
      </c>
      <c r="D228" s="10" t="str">
        <f>'Criteria'!B38</f>
        <v>Vendor reliability</v>
      </c>
      <c r="E228" s="11" t="str">
        <f>'Criteria'!D38</f>
        <v>Reliability track record</v>
      </c>
      <c r="F228" s="10">
        <f>IF(B228="",0,'Criteria'!I38)</f>
        <v>0</v>
      </c>
      <c r="G228" s="10">
        <f>'Criteria'!F38</f>
        <v>4</v>
      </c>
      <c r="H228" s="10" t="str">
        <f>'Criteria'!G38</f>
        <v>No</v>
      </c>
      <c r="I228" s="14"/>
      <c r="J228" s="14"/>
      <c r="K228" s="14"/>
      <c r="L228" s="17"/>
      <c r="M228" s="17"/>
      <c r="N228" s="17"/>
      <c r="O228" s="13"/>
      <c r="P228" s="10">
        <f t="shared" si="15"/>
        <v>0</v>
      </c>
      <c r="Q228" s="10">
        <f t="shared" si="16"/>
        <v>0</v>
      </c>
      <c r="R228" s="10">
        <f t="shared" si="17"/>
        <v>0</v>
      </c>
      <c r="S228" s="10" t="str">
        <f t="shared" si="18"/>
        <v>Not applicable</v>
      </c>
      <c r="T228" s="10">
        <f t="shared" si="19"/>
        <v>0</v>
      </c>
    </row>
    <row r="229" spans="1:20" ht="48" customHeight="1">
      <c r="A229" s="10" t="s">
        <v>100</v>
      </c>
      <c r="B229" s="10" t="str">
        <f>IF(Vendors!B12="","",Vendors!B12)</f>
        <v/>
      </c>
      <c r="C229" s="10" t="s">
        <v>217</v>
      </c>
      <c r="D229" s="10" t="str">
        <f>'Criteria'!B39</f>
        <v>Vendor reliability</v>
      </c>
      <c r="E229" s="11" t="str">
        <f>'Criteria'!D39</f>
        <v>Product roadmap and capacity</v>
      </c>
      <c r="F229" s="10">
        <f>IF(B229="",0,'Criteria'!I39)</f>
        <v>0</v>
      </c>
      <c r="G229" s="10">
        <f>'Criteria'!F39</f>
        <v>3</v>
      </c>
      <c r="H229" s="10" t="str">
        <f>'Criteria'!G39</f>
        <v>No</v>
      </c>
      <c r="I229" s="14"/>
      <c r="J229" s="14"/>
      <c r="K229" s="14"/>
      <c r="L229" s="17"/>
      <c r="M229" s="17"/>
      <c r="N229" s="17"/>
      <c r="O229" s="13"/>
      <c r="P229" s="10">
        <f t="shared" si="15"/>
        <v>0</v>
      </c>
      <c r="Q229" s="10">
        <f t="shared" si="16"/>
        <v>0</v>
      </c>
      <c r="R229" s="10">
        <f t="shared" si="17"/>
        <v>0</v>
      </c>
      <c r="S229" s="10" t="str">
        <f t="shared" si="18"/>
        <v>Not applicable</v>
      </c>
      <c r="T229" s="10">
        <f t="shared" si="19"/>
        <v>0</v>
      </c>
    </row>
    <row r="230" spans="1:20" ht="48" customHeight="1">
      <c r="A230" s="10" t="s">
        <v>100</v>
      </c>
      <c r="B230" s="10" t="str">
        <f>IF(Vendors!B12="","",Vendors!B12)</f>
        <v/>
      </c>
      <c r="C230" s="10" t="s">
        <v>220</v>
      </c>
      <c r="D230" s="10" t="str">
        <f>'Criteria'!B40</f>
        <v>Commercial</v>
      </c>
      <c r="E230" s="11" t="str">
        <f>'Criteria'!D40</f>
        <v>License structure and entitlement</v>
      </c>
      <c r="F230" s="10">
        <f>IF(B230="",0,'Criteria'!I40)</f>
        <v>0</v>
      </c>
      <c r="G230" s="10">
        <f>'Criteria'!F40</f>
        <v>4</v>
      </c>
      <c r="H230" s="10" t="str">
        <f>'Criteria'!G40</f>
        <v>No</v>
      </c>
      <c r="I230" s="14"/>
      <c r="J230" s="14"/>
      <c r="K230" s="14"/>
      <c r="L230" s="17"/>
      <c r="M230" s="17"/>
      <c r="N230" s="17"/>
      <c r="O230" s="13"/>
      <c r="P230" s="10">
        <f t="shared" si="15"/>
        <v>0</v>
      </c>
      <c r="Q230" s="10">
        <f t="shared" si="16"/>
        <v>0</v>
      </c>
      <c r="R230" s="10">
        <f t="shared" si="17"/>
        <v>0</v>
      </c>
      <c r="S230" s="10" t="str">
        <f t="shared" si="18"/>
        <v>Not applicable</v>
      </c>
      <c r="T230" s="10">
        <f t="shared" si="19"/>
        <v>0</v>
      </c>
    </row>
    <row r="231" spans="1:20" ht="48" customHeight="1">
      <c r="A231" s="10" t="s">
        <v>100</v>
      </c>
      <c r="B231" s="10" t="str">
        <f>IF(Vendors!B12="","",Vendors!B12)</f>
        <v/>
      </c>
      <c r="C231" s="10" t="s">
        <v>222</v>
      </c>
      <c r="D231" s="10" t="str">
        <f>'Criteria'!B41</f>
        <v>Commercial</v>
      </c>
      <c r="E231" s="11" t="str">
        <f>'Criteria'!D41</f>
        <v>Quote and contract transparency</v>
      </c>
      <c r="F231" s="10">
        <f>IF(B231="",0,'Criteria'!I41)</f>
        <v>0</v>
      </c>
      <c r="G231" s="10">
        <f>'Criteria'!F41</f>
        <v>4</v>
      </c>
      <c r="H231" s="10" t="str">
        <f>'Criteria'!G41</f>
        <v>No</v>
      </c>
      <c r="I231" s="14"/>
      <c r="J231" s="14"/>
      <c r="K231" s="14"/>
      <c r="L231" s="17"/>
      <c r="M231" s="17"/>
      <c r="N231" s="17"/>
      <c r="O231" s="13"/>
      <c r="P231" s="10">
        <f t="shared" si="15"/>
        <v>0</v>
      </c>
      <c r="Q231" s="10">
        <f t="shared" si="16"/>
        <v>0</v>
      </c>
      <c r="R231" s="10">
        <f t="shared" si="17"/>
        <v>0</v>
      </c>
      <c r="S231" s="10" t="str">
        <f t="shared" si="18"/>
        <v>Not applicable</v>
      </c>
      <c r="T231" s="10">
        <f t="shared" si="19"/>
        <v>0</v>
      </c>
    </row>
    <row r="232" spans="1:20" ht="48" customHeight="1">
      <c r="A232" s="10" t="s">
        <v>100</v>
      </c>
      <c r="B232" s="10" t="str">
        <f>IF(Vendors!B12="","",Vendors!B12)</f>
        <v/>
      </c>
      <c r="C232" s="10" t="s">
        <v>225</v>
      </c>
      <c r="D232" s="10" t="str">
        <f>'Criteria'!B42</f>
        <v>Commercial</v>
      </c>
      <c r="E232" s="11" t="str">
        <f>'Criteria'!D42</f>
        <v>Scale and commercial flexibility</v>
      </c>
      <c r="F232" s="10">
        <f>IF(B232="",0,'Criteria'!I42)</f>
        <v>0</v>
      </c>
      <c r="G232" s="10">
        <f>'Criteria'!F42</f>
        <v>3</v>
      </c>
      <c r="H232" s="10" t="str">
        <f>'Criteria'!G42</f>
        <v>No</v>
      </c>
      <c r="I232" s="14"/>
      <c r="J232" s="14"/>
      <c r="K232" s="14"/>
      <c r="L232" s="17"/>
      <c r="M232" s="17"/>
      <c r="N232" s="17"/>
      <c r="O232" s="13"/>
      <c r="P232" s="10">
        <f t="shared" si="15"/>
        <v>0</v>
      </c>
      <c r="Q232" s="10">
        <f t="shared" si="16"/>
        <v>0</v>
      </c>
      <c r="R232" s="10">
        <f t="shared" si="17"/>
        <v>0</v>
      </c>
      <c r="S232" s="10" t="str">
        <f t="shared" si="18"/>
        <v>Not applicable</v>
      </c>
      <c r="T232" s="10">
        <f t="shared" si="19"/>
        <v>0</v>
      </c>
    </row>
    <row r="233" spans="1:20" ht="48" customHeight="1">
      <c r="A233" s="10" t="s">
        <v>100</v>
      </c>
      <c r="B233" s="10" t="str">
        <f>IF(Vendors!B12="","",Vendors!B12)</f>
        <v/>
      </c>
      <c r="C233" s="10" t="s">
        <v>289</v>
      </c>
      <c r="D233" s="10" t="str">
        <f>'Criteria'!B43</f>
        <v>Validation &amp; usability</v>
      </c>
      <c r="E233" s="11" t="str">
        <f>'Criteria'!D43</f>
        <v>API capabilities</v>
      </c>
      <c r="F233" s="10">
        <f>IF(B233="",0,'Criteria'!I43)</f>
        <v>0</v>
      </c>
      <c r="G233" s="10">
        <f>'Criteria'!F43</f>
        <v>3</v>
      </c>
      <c r="H233" s="10" t="str">
        <f>'Criteria'!G43</f>
        <v>No</v>
      </c>
      <c r="I233" s="14"/>
      <c r="J233" s="14"/>
      <c r="K233" s="14"/>
      <c r="L233" s="17"/>
      <c r="M233" s="17"/>
      <c r="N233" s="17"/>
      <c r="O233" s="13"/>
      <c r="P233" s="10">
        <f>IF(AND(F233=1,ISNUMBER(I233),I233&gt;=0,I233&lt;=5,K233="Verified",L233&lt;&gt;"",N233&lt;&gt;"",ISNUMBER(O233)),1,0)</f>
        <v>0</v>
      </c>
      <c r="Q233" s="10">
        <f>IF(P233=1,I233*G233,0)</f>
        <v>0</v>
      </c>
      <c r="R233" s="10">
        <f>F233*G233*5</f>
        <v>0</v>
      </c>
      <c r="S233" s="10" t="str">
        <f>IF(OR(F233=0,H233&lt;&gt;"Yes"),"Not applicable",IF(J233="Fail","Fail",IF(AND(J233="Pass",K233="Verified",L233&lt;&gt;"",N233&lt;&gt;"",ISNUMBER(O233)),"Pass","Pending")))</f>
        <v>Not applicable</v>
      </c>
      <c r="T233" s="10">
        <f>P233*G233*5</f>
        <v>0</v>
      </c>
    </row>
    <row r="234" spans="1:20" ht="48" customHeight="1">
      <c r="A234" s="10" t="s">
        <v>100</v>
      </c>
      <c r="B234" s="10" t="str">
        <f>IF(Vendors!B12="","",Vendors!B12)</f>
        <v/>
      </c>
      <c r="C234" s="10" t="s">
        <v>293</v>
      </c>
      <c r="D234" s="10" t="str">
        <f>'Criteria'!B44</f>
        <v>Validation &amp; usability</v>
      </c>
      <c r="E234" s="11" t="str">
        <f>'Criteria'!D44</f>
        <v>External connectors</v>
      </c>
      <c r="F234" s="10">
        <f>IF(B234="",0,'Criteria'!I44)</f>
        <v>0</v>
      </c>
      <c r="G234" s="10">
        <f>'Criteria'!F44</f>
        <v>3</v>
      </c>
      <c r="H234" s="10" t="str">
        <f>'Criteria'!G44</f>
        <v>No</v>
      </c>
      <c r="I234" s="14"/>
      <c r="J234" s="14"/>
      <c r="K234" s="14"/>
      <c r="L234" s="17"/>
      <c r="M234" s="17"/>
      <c r="N234" s="17"/>
      <c r="O234" s="13"/>
      <c r="P234" s="10">
        <f>IF(AND(F234=1,ISNUMBER(I234),I234&gt;=0,I234&lt;=5,K234="Verified",L234&lt;&gt;"",N234&lt;&gt;"",ISNUMBER(O234)),1,0)</f>
        <v>0</v>
      </c>
      <c r="Q234" s="10">
        <f>IF(P234=1,I234*G234,0)</f>
        <v>0</v>
      </c>
      <c r="R234" s="10">
        <f>F234*G234*5</f>
        <v>0</v>
      </c>
      <c r="S234" s="10" t="str">
        <f>IF(OR(F234=0,H234&lt;&gt;"Yes"),"Not applicable",IF(J234="Fail","Fail",IF(AND(J234="Pass",K234="Verified",L234&lt;&gt;"",N234&lt;&gt;"",ISNUMBER(O234)),"Pass","Pending")))</f>
        <v>Not applicable</v>
      </c>
      <c r="T234" s="10">
        <f>P234*G234*5</f>
        <v>0</v>
      </c>
    </row>
    <row r="235" spans="1:20" ht="48" customHeight="1">
      <c r="A235" s="10" t="s">
        <v>101</v>
      </c>
      <c r="B235" s="10" t="str">
        <f>IF(Vendors!B13="","",Vendors!B13)</f>
        <v/>
      </c>
      <c r="C235" s="10" t="s">
        <v>116</v>
      </c>
      <c r="D235" s="10" t="str">
        <f>'Criteria'!B7</f>
        <v>Security</v>
      </c>
      <c r="E235" s="11" t="str">
        <f>'Criteria'!D7</f>
        <v>ISO/IEC 27001 certification</v>
      </c>
      <c r="F235" s="10">
        <f>IF(B235="",0,'Criteria'!I7)</f>
        <v>0</v>
      </c>
      <c r="G235" s="10">
        <f>'Criteria'!F7</f>
        <v>5</v>
      </c>
      <c r="H235" s="10" t="str">
        <f>'Criteria'!G7</f>
        <v>Yes</v>
      </c>
      <c r="I235" s="14"/>
      <c r="J235" s="14"/>
      <c r="K235" s="14"/>
      <c r="L235" s="17"/>
      <c r="M235" s="17"/>
      <c r="N235" s="17"/>
      <c r="O235" s="13"/>
      <c r="P235" s="10">
        <f t="shared" si="15"/>
        <v>0</v>
      </c>
      <c r="Q235" s="10">
        <f t="shared" si="16"/>
        <v>0</v>
      </c>
      <c r="R235" s="10">
        <f t="shared" si="17"/>
        <v>0</v>
      </c>
      <c r="S235" s="10" t="str">
        <f t="shared" si="18"/>
        <v>Not applicable</v>
      </c>
      <c r="T235" s="10">
        <f t="shared" si="19"/>
        <v>0</v>
      </c>
    </row>
    <row r="236" spans="1:20" ht="48" customHeight="1">
      <c r="A236" s="10" t="s">
        <v>101</v>
      </c>
      <c r="B236" s="10" t="str">
        <f>IF(Vendors!B13="","",Vendors!B13)</f>
        <v/>
      </c>
      <c r="C236" s="10" t="s">
        <v>122</v>
      </c>
      <c r="D236" s="10" t="str">
        <f>'Criteria'!B8</f>
        <v>Security</v>
      </c>
      <c r="E236" s="11" t="str">
        <f>'Criteria'!D8</f>
        <v>EU data location</v>
      </c>
      <c r="F236" s="10">
        <f>IF(B236="",0,'Criteria'!I8)</f>
        <v>0</v>
      </c>
      <c r="G236" s="10">
        <f>'Criteria'!F8</f>
        <v>5</v>
      </c>
      <c r="H236" s="10" t="str">
        <f>'Criteria'!G8</f>
        <v>Yes</v>
      </c>
      <c r="I236" s="14"/>
      <c r="J236" s="14"/>
      <c r="K236" s="14"/>
      <c r="L236" s="17"/>
      <c r="M236" s="17"/>
      <c r="N236" s="17"/>
      <c r="O236" s="13"/>
      <c r="P236" s="10">
        <f t="shared" si="15"/>
        <v>0</v>
      </c>
      <c r="Q236" s="10">
        <f t="shared" si="16"/>
        <v>0</v>
      </c>
      <c r="R236" s="10">
        <f t="shared" si="17"/>
        <v>0</v>
      </c>
      <c r="S236" s="10" t="str">
        <f t="shared" si="18"/>
        <v>Not applicable</v>
      </c>
      <c r="T236" s="10">
        <f t="shared" si="19"/>
        <v>0</v>
      </c>
    </row>
    <row r="237" spans="1:20" ht="48" customHeight="1">
      <c r="A237" s="10" t="s">
        <v>101</v>
      </c>
      <c r="B237" s="10" t="str">
        <f>IF(Vendors!B13="","",Vendors!B13)</f>
        <v/>
      </c>
      <c r="C237" s="10" t="s">
        <v>125</v>
      </c>
      <c r="D237" s="10" t="str">
        <f>'Criteria'!B9</f>
        <v>Security</v>
      </c>
      <c r="E237" s="11" t="str">
        <f>'Criteria'!D9</f>
        <v>Backup and recovery</v>
      </c>
      <c r="F237" s="10">
        <f>IF(B237="",0,'Criteria'!I9)</f>
        <v>0</v>
      </c>
      <c r="G237" s="10">
        <f>'Criteria'!F9</f>
        <v>5</v>
      </c>
      <c r="H237" s="10" t="str">
        <f>'Criteria'!G9</f>
        <v>Yes</v>
      </c>
      <c r="I237" s="14"/>
      <c r="J237" s="14"/>
      <c r="K237" s="14"/>
      <c r="L237" s="17"/>
      <c r="M237" s="17"/>
      <c r="N237" s="17"/>
      <c r="O237" s="13"/>
      <c r="P237" s="10">
        <f t="shared" si="15"/>
        <v>0</v>
      </c>
      <c r="Q237" s="10">
        <f t="shared" si="16"/>
        <v>0</v>
      </c>
      <c r="R237" s="10">
        <f t="shared" si="17"/>
        <v>0</v>
      </c>
      <c r="S237" s="10" t="str">
        <f t="shared" si="18"/>
        <v>Not applicable</v>
      </c>
      <c r="T237" s="10">
        <f t="shared" si="19"/>
        <v>0</v>
      </c>
    </row>
    <row r="238" spans="1:20" ht="48" customHeight="1">
      <c r="A238" s="10" t="s">
        <v>101</v>
      </c>
      <c r="B238" s="10" t="str">
        <f>IF(Vendors!B13="","",Vendors!B13)</f>
        <v/>
      </c>
      <c r="C238" s="10" t="s">
        <v>128</v>
      </c>
      <c r="D238" s="10" t="str">
        <f>'Criteria'!B10</f>
        <v>Security</v>
      </c>
      <c r="E238" s="11" t="str">
        <f>'Criteria'!D10</f>
        <v>Identity and permissions</v>
      </c>
      <c r="F238" s="10">
        <f>IF(B238="",0,'Criteria'!I10)</f>
        <v>0</v>
      </c>
      <c r="G238" s="10">
        <f>'Criteria'!F10</f>
        <v>4</v>
      </c>
      <c r="H238" s="10" t="str">
        <f>'Criteria'!G10</f>
        <v>Yes</v>
      </c>
      <c r="I238" s="14"/>
      <c r="J238" s="14"/>
      <c r="K238" s="14"/>
      <c r="L238" s="17"/>
      <c r="M238" s="17"/>
      <c r="N238" s="17"/>
      <c r="O238" s="13"/>
      <c r="P238" s="10">
        <f t="shared" si="15"/>
        <v>0</v>
      </c>
      <c r="Q238" s="10">
        <f t="shared" si="16"/>
        <v>0</v>
      </c>
      <c r="R238" s="10">
        <f t="shared" si="17"/>
        <v>0</v>
      </c>
      <c r="S238" s="10" t="str">
        <f t="shared" si="18"/>
        <v>Not applicable</v>
      </c>
      <c r="T238" s="10">
        <f t="shared" si="19"/>
        <v>0</v>
      </c>
    </row>
    <row r="239" spans="1:20" ht="48" customHeight="1">
      <c r="A239" s="10" t="s">
        <v>101</v>
      </c>
      <c r="B239" s="10" t="str">
        <f>IF(Vendors!B13="","",Vendors!B13)</f>
        <v/>
      </c>
      <c r="C239" s="10" t="s">
        <v>131</v>
      </c>
      <c r="D239" s="10" t="str">
        <f>'Criteria'!B11</f>
        <v>Security</v>
      </c>
      <c r="E239" s="11" t="str">
        <f>'Criteria'!D11</f>
        <v>Privacy and incident response</v>
      </c>
      <c r="F239" s="10">
        <f>IF(B239="",0,'Criteria'!I11)</f>
        <v>0</v>
      </c>
      <c r="G239" s="10">
        <f>'Criteria'!F11</f>
        <v>4</v>
      </c>
      <c r="H239" s="10" t="str">
        <f>'Criteria'!G11</f>
        <v>Yes</v>
      </c>
      <c r="I239" s="14"/>
      <c r="J239" s="14"/>
      <c r="K239" s="14"/>
      <c r="L239" s="17"/>
      <c r="M239" s="17"/>
      <c r="N239" s="17"/>
      <c r="O239" s="13"/>
      <c r="P239" s="10">
        <f t="shared" si="15"/>
        <v>0</v>
      </c>
      <c r="Q239" s="10">
        <f t="shared" si="16"/>
        <v>0</v>
      </c>
      <c r="R239" s="10">
        <f t="shared" si="17"/>
        <v>0</v>
      </c>
      <c r="S239" s="10" t="str">
        <f t="shared" si="18"/>
        <v>Not applicable</v>
      </c>
      <c r="T239" s="10">
        <f t="shared" si="19"/>
        <v>0</v>
      </c>
    </row>
    <row r="240" spans="1:20" ht="48" customHeight="1">
      <c r="A240" s="10" t="s">
        <v>101</v>
      </c>
      <c r="B240" s="10" t="str">
        <f>IF(Vendors!B13="","",Vendors!B13)</f>
        <v/>
      </c>
      <c r="C240" s="10" t="s">
        <v>134</v>
      </c>
      <c r="D240" s="10" t="str">
        <f>'Criteria'!B12</f>
        <v>Security</v>
      </c>
      <c r="E240" s="11" t="str">
        <f>'Criteria'!D12</f>
        <v>Availability and service history</v>
      </c>
      <c r="F240" s="10">
        <f>IF(B240="",0,'Criteria'!I12)</f>
        <v>0</v>
      </c>
      <c r="G240" s="10">
        <f>'Criteria'!F12</f>
        <v>3</v>
      </c>
      <c r="H240" s="10" t="str">
        <f>'Criteria'!G12</f>
        <v>No</v>
      </c>
      <c r="I240" s="14"/>
      <c r="J240" s="14"/>
      <c r="K240" s="14"/>
      <c r="L240" s="17"/>
      <c r="M240" s="17"/>
      <c r="N240" s="17"/>
      <c r="O240" s="13"/>
      <c r="P240" s="10">
        <f t="shared" si="15"/>
        <v>0</v>
      </c>
      <c r="Q240" s="10">
        <f t="shared" si="16"/>
        <v>0</v>
      </c>
      <c r="R240" s="10">
        <f t="shared" si="17"/>
        <v>0</v>
      </c>
      <c r="S240" s="10" t="str">
        <f t="shared" si="18"/>
        <v>Not applicable</v>
      </c>
      <c r="T240" s="10">
        <f t="shared" si="19"/>
        <v>0</v>
      </c>
    </row>
    <row r="241" spans="1:20" ht="48" customHeight="1">
      <c r="A241" s="10" t="s">
        <v>101</v>
      </c>
      <c r="B241" s="10" t="str">
        <f>IF(Vendors!B13="","",Vendors!B13)</f>
        <v/>
      </c>
      <c r="C241" s="10" t="s">
        <v>138</v>
      </c>
      <c r="D241" s="10" t="str">
        <f>'Criteria'!B13</f>
        <v>QMS</v>
      </c>
      <c r="E241" s="11" t="str">
        <f>'Criteria'!D13</f>
        <v>Document control</v>
      </c>
      <c r="F241" s="10">
        <f>IF(B241="",0,'Criteria'!I13)</f>
        <v>0</v>
      </c>
      <c r="G241" s="10">
        <f>'Criteria'!F13</f>
        <v>5</v>
      </c>
      <c r="H241" s="10" t="str">
        <f>'Criteria'!G13</f>
        <v>Yes</v>
      </c>
      <c r="I241" s="14"/>
      <c r="J241" s="14"/>
      <c r="K241" s="14"/>
      <c r="L241" s="17"/>
      <c r="M241" s="17"/>
      <c r="N241" s="17"/>
      <c r="O241" s="13"/>
      <c r="P241" s="10">
        <f t="shared" si="15"/>
        <v>0</v>
      </c>
      <c r="Q241" s="10">
        <f t="shared" si="16"/>
        <v>0</v>
      </c>
      <c r="R241" s="10">
        <f t="shared" si="17"/>
        <v>0</v>
      </c>
      <c r="S241" s="10" t="str">
        <f t="shared" si="18"/>
        <v>Not applicable</v>
      </c>
      <c r="T241" s="10">
        <f t="shared" si="19"/>
        <v>0</v>
      </c>
    </row>
    <row r="242" spans="1:20" ht="48" customHeight="1">
      <c r="A242" s="10" t="s">
        <v>101</v>
      </c>
      <c r="B242" s="10" t="str">
        <f>IF(Vendors!B13="","",Vendors!B13)</f>
        <v/>
      </c>
      <c r="C242" s="10" t="s">
        <v>142</v>
      </c>
      <c r="D242" s="10" t="str">
        <f>'Criteria'!B14</f>
        <v>QMS</v>
      </c>
      <c r="E242" s="11" t="str">
        <f>'Criteria'!D14</f>
        <v>Non-conformance and CAPA</v>
      </c>
      <c r="F242" s="10">
        <f>IF(B242="",0,'Criteria'!I14)</f>
        <v>0</v>
      </c>
      <c r="G242" s="10">
        <f>'Criteria'!F14</f>
        <v>5</v>
      </c>
      <c r="H242" s="10" t="str">
        <f>'Criteria'!G14</f>
        <v>Yes</v>
      </c>
      <c r="I242" s="14"/>
      <c r="J242" s="14"/>
      <c r="K242" s="14"/>
      <c r="L242" s="17"/>
      <c r="M242" s="17"/>
      <c r="N242" s="17"/>
      <c r="O242" s="13"/>
      <c r="P242" s="10">
        <f t="shared" si="15"/>
        <v>0</v>
      </c>
      <c r="Q242" s="10">
        <f t="shared" si="16"/>
        <v>0</v>
      </c>
      <c r="R242" s="10">
        <f t="shared" si="17"/>
        <v>0</v>
      </c>
      <c r="S242" s="10" t="str">
        <f t="shared" si="18"/>
        <v>Not applicable</v>
      </c>
      <c r="T242" s="10">
        <f t="shared" si="19"/>
        <v>0</v>
      </c>
    </row>
    <row r="243" spans="1:20" ht="48" customHeight="1">
      <c r="A243" s="10" t="s">
        <v>101</v>
      </c>
      <c r="B243" s="10" t="str">
        <f>IF(Vendors!B13="","",Vendors!B13)</f>
        <v/>
      </c>
      <c r="C243" s="10" t="s">
        <v>145</v>
      </c>
      <c r="D243" s="10" t="str">
        <f>'Criteria'!B15</f>
        <v>QMS</v>
      </c>
      <c r="E243" s="11" t="str">
        <f>'Criteria'!D15</f>
        <v>Supplier control</v>
      </c>
      <c r="F243" s="10">
        <f>IF(B243="",0,'Criteria'!I15)</f>
        <v>0</v>
      </c>
      <c r="G243" s="10">
        <f>'Criteria'!F15</f>
        <v>4</v>
      </c>
      <c r="H243" s="10" t="str">
        <f>'Criteria'!G15</f>
        <v>Yes</v>
      </c>
      <c r="I243" s="14"/>
      <c r="J243" s="14"/>
      <c r="K243" s="14"/>
      <c r="L243" s="17"/>
      <c r="M243" s="17"/>
      <c r="N243" s="17"/>
      <c r="O243" s="13"/>
      <c r="P243" s="10">
        <f t="shared" si="15"/>
        <v>0</v>
      </c>
      <c r="Q243" s="10">
        <f t="shared" si="16"/>
        <v>0</v>
      </c>
      <c r="R243" s="10">
        <f t="shared" si="17"/>
        <v>0</v>
      </c>
      <c r="S243" s="10" t="str">
        <f t="shared" si="18"/>
        <v>Not applicable</v>
      </c>
      <c r="T243" s="10">
        <f t="shared" si="19"/>
        <v>0</v>
      </c>
    </row>
    <row r="244" spans="1:20" ht="48" customHeight="1">
      <c r="A244" s="10" t="s">
        <v>101</v>
      </c>
      <c r="B244" s="10" t="str">
        <f>IF(Vendors!B13="","",Vendors!B13)</f>
        <v/>
      </c>
      <c r="C244" s="10" t="s">
        <v>148</v>
      </c>
      <c r="D244" s="10" t="str">
        <f>'Criteria'!B16</f>
        <v>QMS</v>
      </c>
      <c r="E244" s="11" t="str">
        <f>'Criteria'!D16</f>
        <v>Training and competence</v>
      </c>
      <c r="F244" s="10">
        <f>IF(B244="",0,'Criteria'!I16)</f>
        <v>0</v>
      </c>
      <c r="G244" s="10">
        <f>'Criteria'!F16</f>
        <v>4</v>
      </c>
      <c r="H244" s="10" t="str">
        <f>'Criteria'!G16</f>
        <v>No</v>
      </c>
      <c r="I244" s="14"/>
      <c r="J244" s="14"/>
      <c r="K244" s="14"/>
      <c r="L244" s="17"/>
      <c r="M244" s="17"/>
      <c r="N244" s="17"/>
      <c r="O244" s="13"/>
      <c r="P244" s="10">
        <f t="shared" si="15"/>
        <v>0</v>
      </c>
      <c r="Q244" s="10">
        <f t="shared" si="16"/>
        <v>0</v>
      </c>
      <c r="R244" s="10">
        <f t="shared" si="17"/>
        <v>0</v>
      </c>
      <c r="S244" s="10" t="str">
        <f t="shared" si="18"/>
        <v>Not applicable</v>
      </c>
      <c r="T244" s="10">
        <f t="shared" si="19"/>
        <v>0</v>
      </c>
    </row>
    <row r="245" spans="1:20" ht="48" customHeight="1">
      <c r="A245" s="10" t="s">
        <v>101</v>
      </c>
      <c r="B245" s="10" t="str">
        <f>IF(Vendors!B13="","",Vendors!B13)</f>
        <v/>
      </c>
      <c r="C245" s="10" t="s">
        <v>151</v>
      </c>
      <c r="D245" s="10" t="str">
        <f>'Criteria'!B17</f>
        <v>QMS</v>
      </c>
      <c r="E245" s="11" t="str">
        <f>'Criteria'!D17</f>
        <v>Complaints and post-market processes</v>
      </c>
      <c r="F245" s="10">
        <f>IF(B245="",0,'Criteria'!I17)</f>
        <v>0</v>
      </c>
      <c r="G245" s="10">
        <f>'Criteria'!F17</f>
        <v>4</v>
      </c>
      <c r="H245" s="10" t="str">
        <f>'Criteria'!G17</f>
        <v>No</v>
      </c>
      <c r="I245" s="14"/>
      <c r="J245" s="14"/>
      <c r="K245" s="14"/>
      <c r="L245" s="17"/>
      <c r="M245" s="17"/>
      <c r="N245" s="17"/>
      <c r="O245" s="13"/>
      <c r="P245" s="10">
        <f t="shared" si="15"/>
        <v>0</v>
      </c>
      <c r="Q245" s="10">
        <f t="shared" si="16"/>
        <v>0</v>
      </c>
      <c r="R245" s="10">
        <f t="shared" si="17"/>
        <v>0</v>
      </c>
      <c r="S245" s="10" t="str">
        <f t="shared" si="18"/>
        <v>Not applicable</v>
      </c>
      <c r="T245" s="10">
        <f t="shared" si="19"/>
        <v>0</v>
      </c>
    </row>
    <row r="246" spans="1:20" ht="48" customHeight="1">
      <c r="A246" s="10" t="s">
        <v>101</v>
      </c>
      <c r="B246" s="10" t="str">
        <f>IF(Vendors!B13="","",Vendors!B13)</f>
        <v/>
      </c>
      <c r="C246" s="10" t="s">
        <v>154</v>
      </c>
      <c r="D246" s="10" t="str">
        <f>'Criteria'!B18</f>
        <v>QMS</v>
      </c>
      <c r="E246" s="11" t="str">
        <f>'Criteria'!D18</f>
        <v>Audits and management review</v>
      </c>
      <c r="F246" s="10">
        <f>IF(B246="",0,'Criteria'!I18)</f>
        <v>0</v>
      </c>
      <c r="G246" s="10">
        <f>'Criteria'!F18</f>
        <v>3</v>
      </c>
      <c r="H246" s="10" t="str">
        <f>'Criteria'!G18</f>
        <v>No</v>
      </c>
      <c r="I246" s="14"/>
      <c r="J246" s="14"/>
      <c r="K246" s="14"/>
      <c r="L246" s="17"/>
      <c r="M246" s="17"/>
      <c r="N246" s="17"/>
      <c r="O246" s="13"/>
      <c r="P246" s="10">
        <f t="shared" si="15"/>
        <v>0</v>
      </c>
      <c r="Q246" s="10">
        <f t="shared" si="16"/>
        <v>0</v>
      </c>
      <c r="R246" s="10">
        <f t="shared" si="17"/>
        <v>0</v>
      </c>
      <c r="S246" s="10" t="str">
        <f t="shared" si="18"/>
        <v>Not applicable</v>
      </c>
      <c r="T246" s="10">
        <f t="shared" si="19"/>
        <v>0</v>
      </c>
    </row>
    <row r="247" spans="1:20" ht="48" customHeight="1">
      <c r="A247" s="10" t="s">
        <v>101</v>
      </c>
      <c r="B247" s="10" t="str">
        <f>IF(Vendors!B13="","",Vendors!B13)</f>
        <v/>
      </c>
      <c r="C247" s="10" t="s">
        <v>157</v>
      </c>
      <c r="D247" s="10" t="str">
        <f>'Criteria'!B19</f>
        <v>QMS</v>
      </c>
      <c r="E247" s="11" t="str">
        <f>'Criteria'!D19</f>
        <v>Quality risk and change linkage</v>
      </c>
      <c r="F247" s="10">
        <f>IF(B247="",0,'Criteria'!I19)</f>
        <v>0</v>
      </c>
      <c r="G247" s="10">
        <f>'Criteria'!F19</f>
        <v>4</v>
      </c>
      <c r="H247" s="10" t="str">
        <f>'Criteria'!G19</f>
        <v>No</v>
      </c>
      <c r="I247" s="14"/>
      <c r="J247" s="14"/>
      <c r="K247" s="14"/>
      <c r="L247" s="17"/>
      <c r="M247" s="17"/>
      <c r="N247" s="17"/>
      <c r="O247" s="13"/>
      <c r="P247" s="10">
        <f t="shared" si="15"/>
        <v>0</v>
      </c>
      <c r="Q247" s="10">
        <f t="shared" si="16"/>
        <v>0</v>
      </c>
      <c r="R247" s="10">
        <f t="shared" si="17"/>
        <v>0</v>
      </c>
      <c r="S247" s="10" t="str">
        <f t="shared" si="18"/>
        <v>Not applicable</v>
      </c>
      <c r="T247" s="10">
        <f t="shared" si="19"/>
        <v>0</v>
      </c>
    </row>
    <row r="248" spans="1:20" ht="48" customHeight="1">
      <c r="A248" s="10" t="s">
        <v>101</v>
      </c>
      <c r="B248" s="10" t="str">
        <f>IF(Vendors!B13="","",Vendors!B13)</f>
        <v/>
      </c>
      <c r="C248" s="10" t="s">
        <v>160</v>
      </c>
      <c r="D248" s="10" t="str">
        <f>'Criteria'!B20</f>
        <v>PLM</v>
      </c>
      <c r="E248" s="11" t="str">
        <f>'Criteria'!D20</f>
        <v>Version and revision control</v>
      </c>
      <c r="F248" s="10">
        <f>IF(B248="",0,'Criteria'!I20)</f>
        <v>0</v>
      </c>
      <c r="G248" s="10">
        <f>'Criteria'!F20</f>
        <v>5</v>
      </c>
      <c r="H248" s="10" t="str">
        <f>'Criteria'!G20</f>
        <v>Yes</v>
      </c>
      <c r="I248" s="14"/>
      <c r="J248" s="14"/>
      <c r="K248" s="14"/>
      <c r="L248" s="17"/>
      <c r="M248" s="17"/>
      <c r="N248" s="17"/>
      <c r="O248" s="13"/>
      <c r="P248" s="10">
        <f t="shared" si="15"/>
        <v>0</v>
      </c>
      <c r="Q248" s="10">
        <f t="shared" si="16"/>
        <v>0</v>
      </c>
      <c r="R248" s="10">
        <f t="shared" si="17"/>
        <v>0</v>
      </c>
      <c r="S248" s="10" t="str">
        <f t="shared" si="18"/>
        <v>Not applicable</v>
      </c>
      <c r="T248" s="10">
        <f t="shared" si="19"/>
        <v>0</v>
      </c>
    </row>
    <row r="249" spans="1:20" ht="48" customHeight="1">
      <c r="A249" s="10" t="s">
        <v>101</v>
      </c>
      <c r="B249" s="10" t="str">
        <f>IF(Vendors!B13="","",Vendors!B13)</f>
        <v/>
      </c>
      <c r="C249" s="10" t="s">
        <v>164</v>
      </c>
      <c r="D249" s="10" t="str">
        <f>'Criteria'!B21</f>
        <v>PLM</v>
      </c>
      <c r="E249" s="11" t="str">
        <f>'Criteria'!D21</f>
        <v>Redline and comparison</v>
      </c>
      <c r="F249" s="10">
        <f>IF(B249="",0,'Criteria'!I21)</f>
        <v>0</v>
      </c>
      <c r="G249" s="10">
        <f>'Criteria'!F21</f>
        <v>4</v>
      </c>
      <c r="H249" s="10" t="str">
        <f>'Criteria'!G21</f>
        <v>No</v>
      </c>
      <c r="I249" s="14"/>
      <c r="J249" s="14"/>
      <c r="K249" s="14"/>
      <c r="L249" s="17"/>
      <c r="M249" s="17"/>
      <c r="N249" s="17"/>
      <c r="O249" s="13"/>
      <c r="P249" s="10">
        <f t="shared" si="15"/>
        <v>0</v>
      </c>
      <c r="Q249" s="10">
        <f t="shared" si="16"/>
        <v>0</v>
      </c>
      <c r="R249" s="10">
        <f t="shared" si="17"/>
        <v>0</v>
      </c>
      <c r="S249" s="10" t="str">
        <f t="shared" si="18"/>
        <v>Not applicable</v>
      </c>
      <c r="T249" s="10">
        <f t="shared" si="19"/>
        <v>0</v>
      </c>
    </row>
    <row r="250" spans="1:20" ht="48" customHeight="1">
      <c r="A250" s="10" t="s">
        <v>101</v>
      </c>
      <c r="B250" s="10" t="str">
        <f>IF(Vendors!B13="","",Vendors!B13)</f>
        <v/>
      </c>
      <c r="C250" s="10" t="s">
        <v>167</v>
      </c>
      <c r="D250" s="10" t="str">
        <f>'Criteria'!B22</f>
        <v>PLM</v>
      </c>
      <c r="E250" s="11" t="str">
        <f>'Criteria'!D22</f>
        <v>Configurable lifecycle phases</v>
      </c>
      <c r="F250" s="10">
        <f>IF(B250="",0,'Criteria'!I22)</f>
        <v>0</v>
      </c>
      <c r="G250" s="10">
        <f>'Criteria'!F22</f>
        <v>5</v>
      </c>
      <c r="H250" s="10" t="str">
        <f>'Criteria'!G22</f>
        <v>Yes</v>
      </c>
      <c r="I250" s="14"/>
      <c r="J250" s="14"/>
      <c r="K250" s="14"/>
      <c r="L250" s="17"/>
      <c r="M250" s="17"/>
      <c r="N250" s="17"/>
      <c r="O250" s="13"/>
      <c r="P250" s="10">
        <f t="shared" si="15"/>
        <v>0</v>
      </c>
      <c r="Q250" s="10">
        <f t="shared" si="16"/>
        <v>0</v>
      </c>
      <c r="R250" s="10">
        <f t="shared" si="17"/>
        <v>0</v>
      </c>
      <c r="S250" s="10" t="str">
        <f t="shared" si="18"/>
        <v>Not applicable</v>
      </c>
      <c r="T250" s="10">
        <f t="shared" si="19"/>
        <v>0</v>
      </c>
    </row>
    <row r="251" spans="1:20" ht="48" customHeight="1">
      <c r="A251" s="10" t="s">
        <v>101</v>
      </c>
      <c r="B251" s="10" t="str">
        <f>IF(Vendors!B13="","",Vendors!B13)</f>
        <v/>
      </c>
      <c r="C251" s="10" t="s">
        <v>170</v>
      </c>
      <c r="D251" s="10" t="str">
        <f>'Criteria'!B23</f>
        <v>PLM</v>
      </c>
      <c r="E251" s="11" t="str">
        <f>'Criteria'!D23</f>
        <v>Engineering change control</v>
      </c>
      <c r="F251" s="10">
        <f>IF(B251="",0,'Criteria'!I23)</f>
        <v>0</v>
      </c>
      <c r="G251" s="10">
        <f>'Criteria'!F23</f>
        <v>5</v>
      </c>
      <c r="H251" s="10" t="str">
        <f>'Criteria'!G23</f>
        <v>Yes</v>
      </c>
      <c r="I251" s="14"/>
      <c r="J251" s="14"/>
      <c r="K251" s="14"/>
      <c r="L251" s="17"/>
      <c r="M251" s="17"/>
      <c r="N251" s="17"/>
      <c r="O251" s="13"/>
      <c r="P251" s="10">
        <f t="shared" si="15"/>
        <v>0</v>
      </c>
      <c r="Q251" s="10">
        <f t="shared" si="16"/>
        <v>0</v>
      </c>
      <c r="R251" s="10">
        <f t="shared" si="17"/>
        <v>0</v>
      </c>
      <c r="S251" s="10" t="str">
        <f t="shared" si="18"/>
        <v>Not applicable</v>
      </c>
      <c r="T251" s="10">
        <f t="shared" si="19"/>
        <v>0</v>
      </c>
    </row>
    <row r="252" spans="1:20" ht="48" customHeight="1">
      <c r="A252" s="10" t="s">
        <v>101</v>
      </c>
      <c r="B252" s="10" t="str">
        <f>IF(Vendors!B13="","",Vendors!B13)</f>
        <v/>
      </c>
      <c r="C252" s="10" t="s">
        <v>173</v>
      </c>
      <c r="D252" s="10" t="str">
        <f>'Criteria'!B24</f>
        <v>PLM</v>
      </c>
      <c r="E252" s="11" t="str">
        <f>'Criteria'!D24</f>
        <v>BOM and configuration management</v>
      </c>
      <c r="F252" s="10">
        <f>IF(B252="",0,'Criteria'!I24)</f>
        <v>0</v>
      </c>
      <c r="G252" s="10">
        <f>'Criteria'!F24</f>
        <v>4</v>
      </c>
      <c r="H252" s="10" t="str">
        <f>'Criteria'!G24</f>
        <v>No</v>
      </c>
      <c r="I252" s="14"/>
      <c r="J252" s="14"/>
      <c r="K252" s="14"/>
      <c r="L252" s="17"/>
      <c r="M252" s="17"/>
      <c r="N252" s="17"/>
      <c r="O252" s="13"/>
      <c r="P252" s="10">
        <f t="shared" si="15"/>
        <v>0</v>
      </c>
      <c r="Q252" s="10">
        <f t="shared" si="16"/>
        <v>0</v>
      </c>
      <c r="R252" s="10">
        <f t="shared" si="17"/>
        <v>0</v>
      </c>
      <c r="S252" s="10" t="str">
        <f t="shared" si="18"/>
        <v>Not applicable</v>
      </c>
      <c r="T252" s="10">
        <f t="shared" si="19"/>
        <v>0</v>
      </c>
    </row>
    <row r="253" spans="1:20" ht="48" customHeight="1">
      <c r="A253" s="10" t="s">
        <v>101</v>
      </c>
      <c r="B253" s="10" t="str">
        <f>IF(Vendors!B13="","",Vendors!B13)</f>
        <v/>
      </c>
      <c r="C253" s="10" t="s">
        <v>176</v>
      </c>
      <c r="D253" s="10" t="str">
        <f>'Criteria'!B25</f>
        <v>PLM</v>
      </c>
      <c r="E253" s="11" t="str">
        <f>'Criteria'!D25</f>
        <v>Design evidence and traceability</v>
      </c>
      <c r="F253" s="10">
        <f>IF(B253="",0,'Criteria'!I25)</f>
        <v>0</v>
      </c>
      <c r="G253" s="10">
        <f>'Criteria'!F25</f>
        <v>5</v>
      </c>
      <c r="H253" s="10" t="str">
        <f>'Criteria'!G25</f>
        <v>Yes</v>
      </c>
      <c r="I253" s="14"/>
      <c r="J253" s="14"/>
      <c r="K253" s="14"/>
      <c r="L253" s="17"/>
      <c r="M253" s="17"/>
      <c r="N253" s="17"/>
      <c r="O253" s="13"/>
      <c r="P253" s="10">
        <f t="shared" si="15"/>
        <v>0</v>
      </c>
      <c r="Q253" s="10">
        <f t="shared" si="16"/>
        <v>0</v>
      </c>
      <c r="R253" s="10">
        <f t="shared" si="17"/>
        <v>0</v>
      </c>
      <c r="S253" s="10" t="str">
        <f t="shared" si="18"/>
        <v>Not applicable</v>
      </c>
      <c r="T253" s="10">
        <f t="shared" si="19"/>
        <v>0</v>
      </c>
    </row>
    <row r="254" spans="1:20" ht="48" customHeight="1">
      <c r="A254" s="10" t="s">
        <v>101</v>
      </c>
      <c r="B254" s="10" t="str">
        <f>IF(Vendors!B13="","",Vendors!B13)</f>
        <v/>
      </c>
      <c r="C254" s="10" t="s">
        <v>179</v>
      </c>
      <c r="D254" s="10" t="str">
        <f>'Criteria'!B26</f>
        <v>PLM</v>
      </c>
      <c r="E254" s="11" t="str">
        <f>'Criteria'!D26</f>
        <v>CAD software integration</v>
      </c>
      <c r="F254" s="10">
        <f>IF(B254="",0,'Criteria'!I26)</f>
        <v>0</v>
      </c>
      <c r="G254" s="10">
        <f>'Criteria'!F26</f>
        <v>3</v>
      </c>
      <c r="H254" s="10" t="str">
        <f>'Criteria'!G26</f>
        <v>No</v>
      </c>
      <c r="I254" s="14"/>
      <c r="J254" s="14"/>
      <c r="K254" s="14"/>
      <c r="L254" s="17"/>
      <c r="M254" s="17"/>
      <c r="N254" s="17"/>
      <c r="O254" s="13"/>
      <c r="P254" s="10">
        <f t="shared" si="15"/>
        <v>0</v>
      </c>
      <c r="Q254" s="10">
        <f t="shared" si="16"/>
        <v>0</v>
      </c>
      <c r="R254" s="10">
        <f t="shared" si="17"/>
        <v>0</v>
      </c>
      <c r="S254" s="10" t="str">
        <f t="shared" si="18"/>
        <v>Not applicable</v>
      </c>
      <c r="T254" s="10">
        <f t="shared" si="19"/>
        <v>0</v>
      </c>
    </row>
    <row r="255" spans="1:20" ht="48" customHeight="1">
      <c r="A255" s="10" t="s">
        <v>101</v>
      </c>
      <c r="B255" s="10" t="str">
        <f>IF(Vendors!B13="","",Vendors!B13)</f>
        <v/>
      </c>
      <c r="C255" s="10" t="s">
        <v>180</v>
      </c>
      <c r="D255" s="10" t="str">
        <f>'Criteria'!B27</f>
        <v>Validation &amp; usability</v>
      </c>
      <c r="E255" s="11" t="str">
        <f>'Criteria'!D27</f>
        <v>Software assurance / validation support</v>
      </c>
      <c r="F255" s="10">
        <f>IF(B255="",0,'Criteria'!I27)</f>
        <v>0</v>
      </c>
      <c r="G255" s="10">
        <f>'Criteria'!F27</f>
        <v>5</v>
      </c>
      <c r="H255" s="10" t="str">
        <f>'Criteria'!G27</f>
        <v>Yes</v>
      </c>
      <c r="I255" s="14"/>
      <c r="J255" s="14"/>
      <c r="K255" s="14"/>
      <c r="L255" s="17"/>
      <c r="M255" s="17"/>
      <c r="N255" s="17"/>
      <c r="O255" s="13"/>
      <c r="P255" s="10">
        <f t="shared" si="15"/>
        <v>0</v>
      </c>
      <c r="Q255" s="10">
        <f t="shared" si="16"/>
        <v>0</v>
      </c>
      <c r="R255" s="10">
        <f t="shared" si="17"/>
        <v>0</v>
      </c>
      <c r="S255" s="10" t="str">
        <f t="shared" si="18"/>
        <v>Not applicable</v>
      </c>
      <c r="T255" s="10">
        <f t="shared" si="19"/>
        <v>0</v>
      </c>
    </row>
    <row r="256" spans="1:20" ht="48" customHeight="1">
      <c r="A256" s="10" t="s">
        <v>101</v>
      </c>
      <c r="B256" s="10" t="str">
        <f>IF(Vendors!B13="","",Vendors!B13)</f>
        <v/>
      </c>
      <c r="C256" s="10" t="s">
        <v>184</v>
      </c>
      <c r="D256" s="10" t="str">
        <f>'Criteria'!B28</f>
        <v>Validation &amp; usability</v>
      </c>
      <c r="E256" s="11" t="str">
        <f>'Criteria'!D28</f>
        <v>Audit trail and signatures</v>
      </c>
      <c r="F256" s="10">
        <f>IF(B256="",0,'Criteria'!I28)</f>
        <v>0</v>
      </c>
      <c r="G256" s="10">
        <f>'Criteria'!F28</f>
        <v>5</v>
      </c>
      <c r="H256" s="10" t="str">
        <f>'Criteria'!G28</f>
        <v>Yes</v>
      </c>
      <c r="I256" s="14"/>
      <c r="J256" s="14"/>
      <c r="K256" s="14"/>
      <c r="L256" s="17"/>
      <c r="M256" s="17"/>
      <c r="N256" s="17"/>
      <c r="O256" s="13"/>
      <c r="P256" s="10">
        <f t="shared" si="15"/>
        <v>0</v>
      </c>
      <c r="Q256" s="10">
        <f t="shared" si="16"/>
        <v>0</v>
      </c>
      <c r="R256" s="10">
        <f t="shared" si="17"/>
        <v>0</v>
      </c>
      <c r="S256" s="10" t="str">
        <f t="shared" si="18"/>
        <v>Not applicable</v>
      </c>
      <c r="T256" s="10">
        <f t="shared" si="19"/>
        <v>0</v>
      </c>
    </row>
    <row r="257" spans="1:20" ht="48" customHeight="1">
      <c r="A257" s="10" t="s">
        <v>101</v>
      </c>
      <c r="B257" s="10" t="str">
        <f>IF(Vendors!B13="","",Vendors!B13)</f>
        <v/>
      </c>
      <c r="C257" s="10" t="s">
        <v>187</v>
      </c>
      <c r="D257" s="10" t="str">
        <f>'Criteria'!B29</f>
        <v>Validation &amp; usability</v>
      </c>
      <c r="E257" s="11" t="str">
        <f>'Criteria'!D29</f>
        <v>User interface and task usability</v>
      </c>
      <c r="F257" s="10">
        <f>IF(B257="",0,'Criteria'!I29)</f>
        <v>0</v>
      </c>
      <c r="G257" s="10">
        <f>'Criteria'!F29</f>
        <v>4</v>
      </c>
      <c r="H257" s="10" t="str">
        <f>'Criteria'!G29</f>
        <v>No</v>
      </c>
      <c r="I257" s="14"/>
      <c r="J257" s="14"/>
      <c r="K257" s="14"/>
      <c r="L257" s="17"/>
      <c r="M257" s="17"/>
      <c r="N257" s="17"/>
      <c r="O257" s="13"/>
      <c r="P257" s="10">
        <f t="shared" si="15"/>
        <v>0</v>
      </c>
      <c r="Q257" s="10">
        <f t="shared" si="16"/>
        <v>0</v>
      </c>
      <c r="R257" s="10">
        <f t="shared" si="17"/>
        <v>0</v>
      </c>
      <c r="S257" s="10" t="str">
        <f t="shared" si="18"/>
        <v>Not applicable</v>
      </c>
      <c r="T257" s="10">
        <f t="shared" si="19"/>
        <v>0</v>
      </c>
    </row>
    <row r="258" spans="1:20" ht="48" customHeight="1">
      <c r="A258" s="10" t="s">
        <v>101</v>
      </c>
      <c r="B258" s="10" t="str">
        <f>IF(Vendors!B13="","",Vendors!B13)</f>
        <v/>
      </c>
      <c r="C258" s="10" t="s">
        <v>190</v>
      </c>
      <c r="D258" s="10" t="str">
        <f>'Criteria'!B30</f>
        <v>Validation &amp; usability</v>
      </c>
      <c r="E258" s="11" t="str">
        <f>'Criteria'!D30</f>
        <v>Configuration and upgrades</v>
      </c>
      <c r="F258" s="10">
        <f>IF(B258="",0,'Criteria'!I30)</f>
        <v>0</v>
      </c>
      <c r="G258" s="10">
        <f>'Criteria'!F30</f>
        <v>4</v>
      </c>
      <c r="H258" s="10" t="str">
        <f>'Criteria'!G30</f>
        <v>No</v>
      </c>
      <c r="I258" s="14"/>
      <c r="J258" s="14"/>
      <c r="K258" s="14"/>
      <c r="L258" s="17"/>
      <c r="M258" s="17"/>
      <c r="N258" s="17"/>
      <c r="O258" s="13"/>
      <c r="P258" s="10">
        <f t="shared" si="15"/>
        <v>0</v>
      </c>
      <c r="Q258" s="10">
        <f t="shared" si="16"/>
        <v>0</v>
      </c>
      <c r="R258" s="10">
        <f t="shared" si="17"/>
        <v>0</v>
      </c>
      <c r="S258" s="10" t="str">
        <f t="shared" si="18"/>
        <v>Not applicable</v>
      </c>
      <c r="T258" s="10">
        <f t="shared" si="19"/>
        <v>0</v>
      </c>
    </row>
    <row r="259" spans="1:20" ht="48" customHeight="1">
      <c r="A259" s="10" t="s">
        <v>101</v>
      </c>
      <c r="B259" s="10" t="str">
        <f>IF(Vendors!B13="","",Vendors!B13)</f>
        <v/>
      </c>
      <c r="C259" s="10" t="s">
        <v>193</v>
      </c>
      <c r="D259" s="10" t="str">
        <f>'Criteria'!B31</f>
        <v>Validation &amp; usability</v>
      </c>
      <c r="E259" s="11" t="str">
        <f>'Criteria'!D31</f>
        <v>Data migration and exit</v>
      </c>
      <c r="F259" s="10">
        <f>IF(B259="",0,'Criteria'!I31)</f>
        <v>0</v>
      </c>
      <c r="G259" s="10">
        <f>'Criteria'!F31</f>
        <v>4</v>
      </c>
      <c r="H259" s="10" t="str">
        <f>'Criteria'!G31</f>
        <v>Yes</v>
      </c>
      <c r="I259" s="14"/>
      <c r="J259" s="14"/>
      <c r="K259" s="14"/>
      <c r="L259" s="17"/>
      <c r="M259" s="17"/>
      <c r="N259" s="17"/>
      <c r="O259" s="13"/>
      <c r="P259" s="10">
        <f t="shared" si="15"/>
        <v>0</v>
      </c>
      <c r="Q259" s="10">
        <f t="shared" si="16"/>
        <v>0</v>
      </c>
      <c r="R259" s="10">
        <f t="shared" si="17"/>
        <v>0</v>
      </c>
      <c r="S259" s="10" t="str">
        <f t="shared" si="18"/>
        <v>Not applicable</v>
      </c>
      <c r="T259" s="10">
        <f t="shared" si="19"/>
        <v>0</v>
      </c>
    </row>
    <row r="260" spans="1:20" ht="48" customHeight="1">
      <c r="A260" s="10" t="s">
        <v>101</v>
      </c>
      <c r="B260" s="10" t="str">
        <f>IF(Vendors!B13="","",Vendors!B13)</f>
        <v/>
      </c>
      <c r="C260" s="10" t="s">
        <v>196</v>
      </c>
      <c r="D260" s="10" t="str">
        <f>'Criteria'!B32</f>
        <v>Onboarding &amp; support</v>
      </c>
      <c r="E260" s="11" t="str">
        <f>'Criteria'!D32</f>
        <v>Implementation and onboarding</v>
      </c>
      <c r="F260" s="10">
        <f>IF(B260="",0,'Criteria'!I32)</f>
        <v>0</v>
      </c>
      <c r="G260" s="10">
        <f>'Criteria'!F32</f>
        <v>4</v>
      </c>
      <c r="H260" s="10" t="str">
        <f>'Criteria'!G32</f>
        <v>No</v>
      </c>
      <c r="I260" s="14"/>
      <c r="J260" s="14"/>
      <c r="K260" s="14"/>
      <c r="L260" s="17"/>
      <c r="M260" s="17"/>
      <c r="N260" s="17"/>
      <c r="O260" s="13"/>
      <c r="P260" s="10">
        <f t="shared" si="15"/>
        <v>0</v>
      </c>
      <c r="Q260" s="10">
        <f t="shared" si="16"/>
        <v>0</v>
      </c>
      <c r="R260" s="10">
        <f t="shared" si="17"/>
        <v>0</v>
      </c>
      <c r="S260" s="10" t="str">
        <f t="shared" si="18"/>
        <v>Not applicable</v>
      </c>
      <c r="T260" s="10">
        <f t="shared" si="19"/>
        <v>0</v>
      </c>
    </row>
    <row r="261" spans="1:20" ht="48" customHeight="1">
      <c r="A261" s="10" t="s">
        <v>101</v>
      </c>
      <c r="B261" s="10" t="str">
        <f>IF(Vendors!B13="","",Vendors!B13)</f>
        <v/>
      </c>
      <c r="C261" s="10" t="s">
        <v>199</v>
      </c>
      <c r="D261" s="10" t="str">
        <f>'Criteria'!B33</f>
        <v>Onboarding &amp; support</v>
      </c>
      <c r="E261" s="11" t="str">
        <f>'Criteria'!D33</f>
        <v>Training offering</v>
      </c>
      <c r="F261" s="10">
        <f>IF(B261="",0,'Criteria'!I33)</f>
        <v>0</v>
      </c>
      <c r="G261" s="10">
        <f>'Criteria'!F33</f>
        <v>3</v>
      </c>
      <c r="H261" s="10" t="str">
        <f>'Criteria'!G33</f>
        <v>No</v>
      </c>
      <c r="I261" s="14"/>
      <c r="J261" s="14"/>
      <c r="K261" s="14"/>
      <c r="L261" s="17"/>
      <c r="M261" s="17"/>
      <c r="N261" s="17"/>
      <c r="O261" s="13"/>
      <c r="P261" s="10">
        <f t="shared" si="15"/>
        <v>0</v>
      </c>
      <c r="Q261" s="10">
        <f t="shared" si="16"/>
        <v>0</v>
      </c>
      <c r="R261" s="10">
        <f t="shared" si="17"/>
        <v>0</v>
      </c>
      <c r="S261" s="10" t="str">
        <f t="shared" si="18"/>
        <v>Not applicable</v>
      </c>
      <c r="T261" s="10">
        <f t="shared" si="19"/>
        <v>0</v>
      </c>
    </row>
    <row r="262" spans="1:20" ht="48" customHeight="1">
      <c r="A262" s="10" t="s">
        <v>101</v>
      </c>
      <c r="B262" s="10" t="str">
        <f>IF(Vendors!B13="","",Vendors!B13)</f>
        <v/>
      </c>
      <c r="C262" s="10" t="s">
        <v>202</v>
      </c>
      <c r="D262" s="10" t="str">
        <f>'Criteria'!B34</f>
        <v>Onboarding &amp; support</v>
      </c>
      <c r="E262" s="11" t="str">
        <f>'Criteria'!D34</f>
        <v>Sandbox access</v>
      </c>
      <c r="F262" s="10">
        <f>IF(B262="",0,'Criteria'!I34)</f>
        <v>0</v>
      </c>
      <c r="G262" s="10">
        <f>'Criteria'!F34</f>
        <v>4</v>
      </c>
      <c r="H262" s="10" t="str">
        <f>'Criteria'!G34</f>
        <v>Yes</v>
      </c>
      <c r="I262" s="14"/>
      <c r="J262" s="14"/>
      <c r="K262" s="14"/>
      <c r="L262" s="17"/>
      <c r="M262" s="17"/>
      <c r="N262" s="17"/>
      <c r="O262" s="13"/>
      <c r="P262" s="10">
        <f t="shared" si="15"/>
        <v>0</v>
      </c>
      <c r="Q262" s="10">
        <f t="shared" si="16"/>
        <v>0</v>
      </c>
      <c r="R262" s="10">
        <f t="shared" si="17"/>
        <v>0</v>
      </c>
      <c r="S262" s="10" t="str">
        <f t="shared" si="18"/>
        <v>Not applicable</v>
      </c>
      <c r="T262" s="10">
        <f t="shared" si="19"/>
        <v>0</v>
      </c>
    </row>
    <row r="263" spans="1:20" ht="48" customHeight="1">
      <c r="A263" s="10" t="s">
        <v>101</v>
      </c>
      <c r="B263" s="10" t="str">
        <f>IF(Vendors!B13="","",Vendors!B13)</f>
        <v/>
      </c>
      <c r="C263" s="10" t="s">
        <v>205</v>
      </c>
      <c r="D263" s="10" t="str">
        <f>'Criteria'!B35</f>
        <v>Onboarding &amp; support</v>
      </c>
      <c r="E263" s="11" t="str">
        <f>'Criteria'!D35</f>
        <v>Support and escalation</v>
      </c>
      <c r="F263" s="10">
        <f>IF(B263="",0,'Criteria'!I35)</f>
        <v>0</v>
      </c>
      <c r="G263" s="10">
        <f>'Criteria'!F35</f>
        <v>4</v>
      </c>
      <c r="H263" s="10" t="str">
        <f>'Criteria'!G35</f>
        <v>No</v>
      </c>
      <c r="I263" s="14"/>
      <c r="J263" s="14"/>
      <c r="K263" s="14"/>
      <c r="L263" s="17"/>
      <c r="M263" s="17"/>
      <c r="N263" s="17"/>
      <c r="O263" s="13"/>
      <c r="P263" s="10">
        <f t="shared" si="15"/>
        <v>0</v>
      </c>
      <c r="Q263" s="10">
        <f t="shared" si="16"/>
        <v>0</v>
      </c>
      <c r="R263" s="10">
        <f t="shared" si="17"/>
        <v>0</v>
      </c>
      <c r="S263" s="10" t="str">
        <f t="shared" si="18"/>
        <v>Not applicable</v>
      </c>
      <c r="T263" s="10">
        <f t="shared" si="19"/>
        <v>0</v>
      </c>
    </row>
    <row r="264" spans="1:20" ht="48" customHeight="1">
      <c r="A264" s="10" t="s">
        <v>101</v>
      </c>
      <c r="B264" s="10" t="str">
        <f>IF(Vendors!B13="","",Vendors!B13)</f>
        <v/>
      </c>
      <c r="C264" s="10" t="s">
        <v>208</v>
      </c>
      <c r="D264" s="10" t="str">
        <f>'Criteria'!B36</f>
        <v>Vendor reliability</v>
      </c>
      <c r="E264" s="11" t="str">
        <f>'Criteria'!D36</f>
        <v>Medtech reference customers</v>
      </c>
      <c r="F264" s="10">
        <f>IF(B264="",0,'Criteria'!I36)</f>
        <v>0</v>
      </c>
      <c r="G264" s="10">
        <f>'Criteria'!F36</f>
        <v>5</v>
      </c>
      <c r="H264" s="10" t="str">
        <f>'Criteria'!G36</f>
        <v>No</v>
      </c>
      <c r="I264" s="14"/>
      <c r="J264" s="14"/>
      <c r="K264" s="14"/>
      <c r="L264" s="17"/>
      <c r="M264" s="17"/>
      <c r="N264" s="17"/>
      <c r="O264" s="13"/>
      <c r="P264" s="10">
        <f t="shared" si="15"/>
        <v>0</v>
      </c>
      <c r="Q264" s="10">
        <f t="shared" si="16"/>
        <v>0</v>
      </c>
      <c r="R264" s="10">
        <f t="shared" si="17"/>
        <v>0</v>
      </c>
      <c r="S264" s="10" t="str">
        <f t="shared" si="18"/>
        <v>Not applicable</v>
      </c>
      <c r="T264" s="10">
        <f t="shared" si="19"/>
        <v>0</v>
      </c>
    </row>
    <row r="265" spans="1:20" ht="48" customHeight="1">
      <c r="A265" s="10" t="s">
        <v>101</v>
      </c>
      <c r="B265" s="10" t="str">
        <f>IF(Vendors!B13="","",Vendors!B13)</f>
        <v/>
      </c>
      <c r="C265" s="10" t="s">
        <v>211</v>
      </c>
      <c r="D265" s="10" t="str">
        <f>'Criteria'!B37</f>
        <v>Vendor reliability</v>
      </c>
      <c r="E265" s="11" t="str">
        <f>'Criteria'!D37</f>
        <v>Company maturity and stability</v>
      </c>
      <c r="F265" s="10">
        <f>IF(B265="",0,'Criteria'!I37)</f>
        <v>0</v>
      </c>
      <c r="G265" s="10">
        <f>'Criteria'!F37</f>
        <v>3</v>
      </c>
      <c r="H265" s="10" t="str">
        <f>'Criteria'!G37</f>
        <v>No</v>
      </c>
      <c r="I265" s="14"/>
      <c r="J265" s="14"/>
      <c r="K265" s="14"/>
      <c r="L265" s="17"/>
      <c r="M265" s="17"/>
      <c r="N265" s="17"/>
      <c r="O265" s="13"/>
      <c r="P265" s="10">
        <f t="shared" si="15"/>
        <v>0</v>
      </c>
      <c r="Q265" s="10">
        <f t="shared" si="16"/>
        <v>0</v>
      </c>
      <c r="R265" s="10">
        <f t="shared" si="17"/>
        <v>0</v>
      </c>
      <c r="S265" s="10" t="str">
        <f t="shared" si="18"/>
        <v>Not applicable</v>
      </c>
      <c r="T265" s="10">
        <f t="shared" si="19"/>
        <v>0</v>
      </c>
    </row>
    <row r="266" spans="1:20" ht="48" customHeight="1">
      <c r="A266" s="10" t="s">
        <v>101</v>
      </c>
      <c r="B266" s="10" t="str">
        <f>IF(Vendors!B13="","",Vendors!B13)</f>
        <v/>
      </c>
      <c r="C266" s="10" t="s">
        <v>214</v>
      </c>
      <c r="D266" s="10" t="str">
        <f>'Criteria'!B38</f>
        <v>Vendor reliability</v>
      </c>
      <c r="E266" s="11" t="str">
        <f>'Criteria'!D38</f>
        <v>Reliability track record</v>
      </c>
      <c r="F266" s="10">
        <f>IF(B266="",0,'Criteria'!I38)</f>
        <v>0</v>
      </c>
      <c r="G266" s="10">
        <f>'Criteria'!F38</f>
        <v>4</v>
      </c>
      <c r="H266" s="10" t="str">
        <f>'Criteria'!G38</f>
        <v>No</v>
      </c>
      <c r="I266" s="14"/>
      <c r="J266" s="14"/>
      <c r="K266" s="14"/>
      <c r="L266" s="17"/>
      <c r="M266" s="17"/>
      <c r="N266" s="17"/>
      <c r="O266" s="13"/>
      <c r="P266" s="10">
        <f t="shared" si="15"/>
        <v>0</v>
      </c>
      <c r="Q266" s="10">
        <f t="shared" si="16"/>
        <v>0</v>
      </c>
      <c r="R266" s="10">
        <f t="shared" si="17"/>
        <v>0</v>
      </c>
      <c r="S266" s="10" t="str">
        <f t="shared" si="18"/>
        <v>Not applicable</v>
      </c>
      <c r="T266" s="10">
        <f t="shared" si="19"/>
        <v>0</v>
      </c>
    </row>
    <row r="267" spans="1:20" ht="48" customHeight="1">
      <c r="A267" s="10" t="s">
        <v>101</v>
      </c>
      <c r="B267" s="10" t="str">
        <f>IF(Vendors!B13="","",Vendors!B13)</f>
        <v/>
      </c>
      <c r="C267" s="10" t="s">
        <v>217</v>
      </c>
      <c r="D267" s="10" t="str">
        <f>'Criteria'!B39</f>
        <v>Vendor reliability</v>
      </c>
      <c r="E267" s="11" t="str">
        <f>'Criteria'!D39</f>
        <v>Product roadmap and capacity</v>
      </c>
      <c r="F267" s="10">
        <f>IF(B267="",0,'Criteria'!I39)</f>
        <v>0</v>
      </c>
      <c r="G267" s="10">
        <f>'Criteria'!F39</f>
        <v>3</v>
      </c>
      <c r="H267" s="10" t="str">
        <f>'Criteria'!G39</f>
        <v>No</v>
      </c>
      <c r="I267" s="14"/>
      <c r="J267" s="14"/>
      <c r="K267" s="14"/>
      <c r="L267" s="17"/>
      <c r="M267" s="17"/>
      <c r="N267" s="17"/>
      <c r="O267" s="13"/>
      <c r="P267" s="10">
        <f t="shared" si="15"/>
        <v>0</v>
      </c>
      <c r="Q267" s="10">
        <f t="shared" si="16"/>
        <v>0</v>
      </c>
      <c r="R267" s="10">
        <f t="shared" si="17"/>
        <v>0</v>
      </c>
      <c r="S267" s="10" t="str">
        <f t="shared" si="18"/>
        <v>Not applicable</v>
      </c>
      <c r="T267" s="10">
        <f t="shared" si="19"/>
        <v>0</v>
      </c>
    </row>
    <row r="268" spans="1:20" ht="48" customHeight="1">
      <c r="A268" s="10" t="s">
        <v>101</v>
      </c>
      <c r="B268" s="10" t="str">
        <f>IF(Vendors!B13="","",Vendors!B13)</f>
        <v/>
      </c>
      <c r="C268" s="10" t="s">
        <v>220</v>
      </c>
      <c r="D268" s="10" t="str">
        <f>'Criteria'!B40</f>
        <v>Commercial</v>
      </c>
      <c r="E268" s="11" t="str">
        <f>'Criteria'!D40</f>
        <v>License structure and entitlement</v>
      </c>
      <c r="F268" s="10">
        <f>IF(B268="",0,'Criteria'!I40)</f>
        <v>0</v>
      </c>
      <c r="G268" s="10">
        <f>'Criteria'!F40</f>
        <v>4</v>
      </c>
      <c r="H268" s="10" t="str">
        <f>'Criteria'!G40</f>
        <v>No</v>
      </c>
      <c r="I268" s="14"/>
      <c r="J268" s="14"/>
      <c r="K268" s="14"/>
      <c r="L268" s="17"/>
      <c r="M268" s="17"/>
      <c r="N268" s="17"/>
      <c r="O268" s="13"/>
      <c r="P268" s="10">
        <f t="shared" si="15"/>
        <v>0</v>
      </c>
      <c r="Q268" s="10">
        <f t="shared" si="16"/>
        <v>0</v>
      </c>
      <c r="R268" s="10">
        <f t="shared" si="17"/>
        <v>0</v>
      </c>
      <c r="S268" s="10" t="str">
        <f t="shared" si="18"/>
        <v>Not applicable</v>
      </c>
      <c r="T268" s="10">
        <f t="shared" si="19"/>
        <v>0</v>
      </c>
    </row>
    <row r="269" spans="1:20" ht="48" customHeight="1">
      <c r="A269" s="10" t="s">
        <v>101</v>
      </c>
      <c r="B269" s="10" t="str">
        <f>IF(Vendors!B13="","",Vendors!B13)</f>
        <v/>
      </c>
      <c r="C269" s="10" t="s">
        <v>222</v>
      </c>
      <c r="D269" s="10" t="str">
        <f>'Criteria'!B41</f>
        <v>Commercial</v>
      </c>
      <c r="E269" s="11" t="str">
        <f>'Criteria'!D41</f>
        <v>Quote and contract transparency</v>
      </c>
      <c r="F269" s="10">
        <f>IF(B269="",0,'Criteria'!I41)</f>
        <v>0</v>
      </c>
      <c r="G269" s="10">
        <f>'Criteria'!F41</f>
        <v>4</v>
      </c>
      <c r="H269" s="10" t="str">
        <f>'Criteria'!G41</f>
        <v>No</v>
      </c>
      <c r="I269" s="14"/>
      <c r="J269" s="14"/>
      <c r="K269" s="14"/>
      <c r="L269" s="17"/>
      <c r="M269" s="17"/>
      <c r="N269" s="17"/>
      <c r="O269" s="13"/>
      <c r="P269" s="10">
        <f t="shared" si="15"/>
        <v>0</v>
      </c>
      <c r="Q269" s="10">
        <f t="shared" si="16"/>
        <v>0</v>
      </c>
      <c r="R269" s="10">
        <f t="shared" si="17"/>
        <v>0</v>
      </c>
      <c r="S269" s="10" t="str">
        <f t="shared" si="18"/>
        <v>Not applicable</v>
      </c>
      <c r="T269" s="10">
        <f t="shared" si="19"/>
        <v>0</v>
      </c>
    </row>
    <row r="270" spans="1:20" ht="48" customHeight="1">
      <c r="A270" s="10" t="s">
        <v>101</v>
      </c>
      <c r="B270" s="10" t="str">
        <f>IF(Vendors!B13="","",Vendors!B13)</f>
        <v/>
      </c>
      <c r="C270" s="10" t="s">
        <v>225</v>
      </c>
      <c r="D270" s="10" t="str">
        <f>'Criteria'!B42</f>
        <v>Commercial</v>
      </c>
      <c r="E270" s="11" t="str">
        <f>'Criteria'!D42</f>
        <v>Scale and commercial flexibility</v>
      </c>
      <c r="F270" s="10">
        <f>IF(B270="",0,'Criteria'!I42)</f>
        <v>0</v>
      </c>
      <c r="G270" s="10">
        <f>'Criteria'!F42</f>
        <v>3</v>
      </c>
      <c r="H270" s="10" t="str">
        <f>'Criteria'!G42</f>
        <v>No</v>
      </c>
      <c r="I270" s="14"/>
      <c r="J270" s="14"/>
      <c r="K270" s="14"/>
      <c r="L270" s="17"/>
      <c r="M270" s="17"/>
      <c r="N270" s="17"/>
      <c r="O270" s="13"/>
      <c r="P270" s="10">
        <f t="shared" si="15"/>
        <v>0</v>
      </c>
      <c r="Q270" s="10">
        <f t="shared" si="16"/>
        <v>0</v>
      </c>
      <c r="R270" s="10">
        <f t="shared" si="17"/>
        <v>0</v>
      </c>
      <c r="S270" s="10" t="str">
        <f t="shared" si="18"/>
        <v>Not applicable</v>
      </c>
      <c r="T270" s="10">
        <f t="shared" si="19"/>
        <v>0</v>
      </c>
    </row>
    <row r="271" spans="1:20" ht="48" customHeight="1">
      <c r="A271" s="10" t="s">
        <v>101</v>
      </c>
      <c r="B271" s="10" t="str">
        <f>IF(Vendors!B13="","",Vendors!B13)</f>
        <v/>
      </c>
      <c r="C271" s="10" t="s">
        <v>289</v>
      </c>
      <c r="D271" s="10" t="str">
        <f>'Criteria'!B43</f>
        <v>Validation &amp; usability</v>
      </c>
      <c r="E271" s="11" t="str">
        <f>'Criteria'!D43</f>
        <v>API capabilities</v>
      </c>
      <c r="F271" s="10">
        <f>IF(B271="",0,'Criteria'!I43)</f>
        <v>0</v>
      </c>
      <c r="G271" s="10">
        <f>'Criteria'!F43</f>
        <v>3</v>
      </c>
      <c r="H271" s="10" t="str">
        <f>'Criteria'!G43</f>
        <v>No</v>
      </c>
      <c r="I271" s="14"/>
      <c r="J271" s="14"/>
      <c r="K271" s="14"/>
      <c r="L271" s="17"/>
      <c r="M271" s="17"/>
      <c r="N271" s="17"/>
      <c r="O271" s="13"/>
      <c r="P271" s="10">
        <f>IF(AND(F271=1,ISNUMBER(I271),I271&gt;=0,I271&lt;=5,K271="Verified",L271&lt;&gt;"",N271&lt;&gt;"",ISNUMBER(O271)),1,0)</f>
        <v>0</v>
      </c>
      <c r="Q271" s="10">
        <f>IF(P271=1,I271*G271,0)</f>
        <v>0</v>
      </c>
      <c r="R271" s="10">
        <f>F271*G271*5</f>
        <v>0</v>
      </c>
      <c r="S271" s="10" t="str">
        <f>IF(OR(F271=0,H271&lt;&gt;"Yes"),"Not applicable",IF(J271="Fail","Fail",IF(AND(J271="Pass",K271="Verified",L271&lt;&gt;"",N271&lt;&gt;"",ISNUMBER(O271)),"Pass","Pending")))</f>
        <v>Not applicable</v>
      </c>
      <c r="T271" s="10">
        <f>P271*G271*5</f>
        <v>0</v>
      </c>
    </row>
    <row r="272" spans="1:20" ht="48" customHeight="1">
      <c r="A272" s="10" t="s">
        <v>101</v>
      </c>
      <c r="B272" s="10" t="str">
        <f>IF(Vendors!B13="","",Vendors!B13)</f>
        <v/>
      </c>
      <c r="C272" s="10" t="s">
        <v>293</v>
      </c>
      <c r="D272" s="10" t="str">
        <f>'Criteria'!B44</f>
        <v>Validation &amp; usability</v>
      </c>
      <c r="E272" s="11" t="str">
        <f>'Criteria'!D44</f>
        <v>External connectors</v>
      </c>
      <c r="F272" s="10">
        <f>IF(B272="",0,'Criteria'!I44)</f>
        <v>0</v>
      </c>
      <c r="G272" s="10">
        <f>'Criteria'!F44</f>
        <v>3</v>
      </c>
      <c r="H272" s="10" t="str">
        <f>'Criteria'!G44</f>
        <v>No</v>
      </c>
      <c r="I272" s="14"/>
      <c r="J272" s="14"/>
      <c r="K272" s="14"/>
      <c r="L272" s="17"/>
      <c r="M272" s="17"/>
      <c r="N272" s="17"/>
      <c r="O272" s="13"/>
      <c r="P272" s="10">
        <f>IF(AND(F272=1,ISNUMBER(I272),I272&gt;=0,I272&lt;=5,K272="Verified",L272&lt;&gt;"",N272&lt;&gt;"",ISNUMBER(O272)),1,0)</f>
        <v>0</v>
      </c>
      <c r="Q272" s="10">
        <f>IF(P272=1,I272*G272,0)</f>
        <v>0</v>
      </c>
      <c r="R272" s="10">
        <f>F272*G272*5</f>
        <v>0</v>
      </c>
      <c r="S272" s="10" t="str">
        <f>IF(OR(F272=0,H272&lt;&gt;"Yes"),"Not applicable",IF(J272="Fail","Fail",IF(AND(J272="Pass",K272="Verified",L272&lt;&gt;"",N272&lt;&gt;"",ISNUMBER(O272)),"Pass","Pending")))</f>
        <v>Not applicable</v>
      </c>
      <c r="T272" s="10">
        <f>P272*G272*5</f>
        <v>0</v>
      </c>
    </row>
    <row r="273" spans="1:20" ht="48" customHeight="1">
      <c r="A273" s="10" t="s">
        <v>102</v>
      </c>
      <c r="B273" s="10" t="str">
        <f>IF(Vendors!B14="","",Vendors!B14)</f>
        <v/>
      </c>
      <c r="C273" s="10" t="s">
        <v>116</v>
      </c>
      <c r="D273" s="10" t="str">
        <f>'Criteria'!B7</f>
        <v>Security</v>
      </c>
      <c r="E273" s="11" t="str">
        <f>'Criteria'!D7</f>
        <v>ISO/IEC 27001 certification</v>
      </c>
      <c r="F273" s="10">
        <f>IF(B273="",0,'Criteria'!I7)</f>
        <v>0</v>
      </c>
      <c r="G273" s="10">
        <f>'Criteria'!F7</f>
        <v>5</v>
      </c>
      <c r="H273" s="10" t="str">
        <f>'Criteria'!G7</f>
        <v>Yes</v>
      </c>
      <c r="I273" s="14"/>
      <c r="J273" s="14"/>
      <c r="K273" s="14"/>
      <c r="L273" s="17"/>
      <c r="M273" s="17"/>
      <c r="N273" s="17"/>
      <c r="O273" s="13"/>
      <c r="P273" s="10">
        <f t="shared" si="15"/>
        <v>0</v>
      </c>
      <c r="Q273" s="10">
        <f t="shared" si="16"/>
        <v>0</v>
      </c>
      <c r="R273" s="10">
        <f t="shared" si="17"/>
        <v>0</v>
      </c>
      <c r="S273" s="10" t="str">
        <f t="shared" si="18"/>
        <v>Not applicable</v>
      </c>
      <c r="T273" s="10">
        <f t="shared" si="19"/>
        <v>0</v>
      </c>
    </row>
    <row r="274" spans="1:20" ht="48" customHeight="1">
      <c r="A274" s="10" t="s">
        <v>102</v>
      </c>
      <c r="B274" s="10" t="str">
        <f>IF(Vendors!B14="","",Vendors!B14)</f>
        <v/>
      </c>
      <c r="C274" s="10" t="s">
        <v>122</v>
      </c>
      <c r="D274" s="10" t="str">
        <f>'Criteria'!B8</f>
        <v>Security</v>
      </c>
      <c r="E274" s="11" t="str">
        <f>'Criteria'!D8</f>
        <v>EU data location</v>
      </c>
      <c r="F274" s="10">
        <f>IF(B274="",0,'Criteria'!I8)</f>
        <v>0</v>
      </c>
      <c r="G274" s="10">
        <f>'Criteria'!F8</f>
        <v>5</v>
      </c>
      <c r="H274" s="10" t="str">
        <f>'Criteria'!G8</f>
        <v>Yes</v>
      </c>
      <c r="I274" s="14"/>
      <c r="J274" s="14"/>
      <c r="K274" s="14"/>
      <c r="L274" s="17"/>
      <c r="M274" s="17"/>
      <c r="N274" s="17"/>
      <c r="O274" s="13"/>
      <c r="P274" s="10">
        <f t="shared" si="15"/>
        <v>0</v>
      </c>
      <c r="Q274" s="10">
        <f t="shared" si="16"/>
        <v>0</v>
      </c>
      <c r="R274" s="10">
        <f t="shared" si="17"/>
        <v>0</v>
      </c>
      <c r="S274" s="10" t="str">
        <f t="shared" si="18"/>
        <v>Not applicable</v>
      </c>
      <c r="T274" s="10">
        <f t="shared" si="19"/>
        <v>0</v>
      </c>
    </row>
    <row r="275" spans="1:20" ht="48" customHeight="1">
      <c r="A275" s="10" t="s">
        <v>102</v>
      </c>
      <c r="B275" s="10" t="str">
        <f>IF(Vendors!B14="","",Vendors!B14)</f>
        <v/>
      </c>
      <c r="C275" s="10" t="s">
        <v>125</v>
      </c>
      <c r="D275" s="10" t="str">
        <f>'Criteria'!B9</f>
        <v>Security</v>
      </c>
      <c r="E275" s="11" t="str">
        <f>'Criteria'!D9</f>
        <v>Backup and recovery</v>
      </c>
      <c r="F275" s="10">
        <f>IF(B275="",0,'Criteria'!I9)</f>
        <v>0</v>
      </c>
      <c r="G275" s="10">
        <f>'Criteria'!F9</f>
        <v>5</v>
      </c>
      <c r="H275" s="10" t="str">
        <f>'Criteria'!G9</f>
        <v>Yes</v>
      </c>
      <c r="I275" s="14"/>
      <c r="J275" s="14"/>
      <c r="K275" s="14"/>
      <c r="L275" s="17"/>
      <c r="M275" s="17"/>
      <c r="N275" s="17"/>
      <c r="O275" s="13"/>
      <c r="P275" s="10">
        <f t="shared" si="15"/>
        <v>0</v>
      </c>
      <c r="Q275" s="10">
        <f t="shared" si="16"/>
        <v>0</v>
      </c>
      <c r="R275" s="10">
        <f t="shared" si="17"/>
        <v>0</v>
      </c>
      <c r="S275" s="10" t="str">
        <f t="shared" si="18"/>
        <v>Not applicable</v>
      </c>
      <c r="T275" s="10">
        <f t="shared" si="19"/>
        <v>0</v>
      </c>
    </row>
    <row r="276" spans="1:20" ht="48" customHeight="1">
      <c r="A276" s="10" t="s">
        <v>102</v>
      </c>
      <c r="B276" s="10" t="str">
        <f>IF(Vendors!B14="","",Vendors!B14)</f>
        <v/>
      </c>
      <c r="C276" s="10" t="s">
        <v>128</v>
      </c>
      <c r="D276" s="10" t="str">
        <f>'Criteria'!B10</f>
        <v>Security</v>
      </c>
      <c r="E276" s="11" t="str">
        <f>'Criteria'!D10</f>
        <v>Identity and permissions</v>
      </c>
      <c r="F276" s="10">
        <f>IF(B276="",0,'Criteria'!I10)</f>
        <v>0</v>
      </c>
      <c r="G276" s="10">
        <f>'Criteria'!F10</f>
        <v>4</v>
      </c>
      <c r="H276" s="10" t="str">
        <f>'Criteria'!G10</f>
        <v>Yes</v>
      </c>
      <c r="I276" s="14"/>
      <c r="J276" s="14"/>
      <c r="K276" s="14"/>
      <c r="L276" s="17"/>
      <c r="M276" s="17"/>
      <c r="N276" s="17"/>
      <c r="O276" s="13"/>
      <c r="P276" s="10">
        <f t="shared" si="15"/>
        <v>0</v>
      </c>
      <c r="Q276" s="10">
        <f t="shared" si="16"/>
        <v>0</v>
      </c>
      <c r="R276" s="10">
        <f t="shared" si="17"/>
        <v>0</v>
      </c>
      <c r="S276" s="10" t="str">
        <f t="shared" si="18"/>
        <v>Not applicable</v>
      </c>
      <c r="T276" s="10">
        <f t="shared" si="19"/>
        <v>0</v>
      </c>
    </row>
    <row r="277" spans="1:20" ht="48" customHeight="1">
      <c r="A277" s="10" t="s">
        <v>102</v>
      </c>
      <c r="B277" s="10" t="str">
        <f>IF(Vendors!B14="","",Vendors!B14)</f>
        <v/>
      </c>
      <c r="C277" s="10" t="s">
        <v>131</v>
      </c>
      <c r="D277" s="10" t="str">
        <f>'Criteria'!B11</f>
        <v>Security</v>
      </c>
      <c r="E277" s="11" t="str">
        <f>'Criteria'!D11</f>
        <v>Privacy and incident response</v>
      </c>
      <c r="F277" s="10">
        <f>IF(B277="",0,'Criteria'!I11)</f>
        <v>0</v>
      </c>
      <c r="G277" s="10">
        <f>'Criteria'!F11</f>
        <v>4</v>
      </c>
      <c r="H277" s="10" t="str">
        <f>'Criteria'!G11</f>
        <v>Yes</v>
      </c>
      <c r="I277" s="14"/>
      <c r="J277" s="14"/>
      <c r="K277" s="14"/>
      <c r="L277" s="17"/>
      <c r="M277" s="17"/>
      <c r="N277" s="17"/>
      <c r="O277" s="13"/>
      <c r="P277" s="10">
        <f t="shared" ref="P277:P342" si="20">IF(AND(F277=1,ISNUMBER(I277),I277&gt;=0,I277&lt;=5,K277="Verified",L277&lt;&gt;"",N277&lt;&gt;"",ISNUMBER(O277)),1,0)</f>
        <v>0</v>
      </c>
      <c r="Q277" s="10">
        <f t="shared" ref="Q277:Q342" si="21">IF(P277=1,I277*G277,0)</f>
        <v>0</v>
      </c>
      <c r="R277" s="10">
        <f t="shared" ref="R277:R342" si="22">F277*G277*5</f>
        <v>0</v>
      </c>
      <c r="S277" s="10" t="str">
        <f t="shared" ref="S277:S342" si="23">IF(OR(F277=0,H277&lt;&gt;"Yes"),"Not applicable",IF(J277="Fail","Fail",IF(AND(J277="Pass",K277="Verified",L277&lt;&gt;"",N277&lt;&gt;"",ISNUMBER(O277)),"Pass","Pending")))</f>
        <v>Not applicable</v>
      </c>
      <c r="T277" s="10">
        <f t="shared" ref="T277:T342" si="24">P277*G277*5</f>
        <v>0</v>
      </c>
    </row>
    <row r="278" spans="1:20" ht="48" customHeight="1">
      <c r="A278" s="10" t="s">
        <v>102</v>
      </c>
      <c r="B278" s="10" t="str">
        <f>IF(Vendors!B14="","",Vendors!B14)</f>
        <v/>
      </c>
      <c r="C278" s="10" t="s">
        <v>134</v>
      </c>
      <c r="D278" s="10" t="str">
        <f>'Criteria'!B12</f>
        <v>Security</v>
      </c>
      <c r="E278" s="11" t="str">
        <f>'Criteria'!D12</f>
        <v>Availability and service history</v>
      </c>
      <c r="F278" s="10">
        <f>IF(B278="",0,'Criteria'!I12)</f>
        <v>0</v>
      </c>
      <c r="G278" s="10">
        <f>'Criteria'!F12</f>
        <v>3</v>
      </c>
      <c r="H278" s="10" t="str">
        <f>'Criteria'!G12</f>
        <v>No</v>
      </c>
      <c r="I278" s="14"/>
      <c r="J278" s="14"/>
      <c r="K278" s="14"/>
      <c r="L278" s="17"/>
      <c r="M278" s="17"/>
      <c r="N278" s="17"/>
      <c r="O278" s="13"/>
      <c r="P278" s="10">
        <f t="shared" si="20"/>
        <v>0</v>
      </c>
      <c r="Q278" s="10">
        <f t="shared" si="21"/>
        <v>0</v>
      </c>
      <c r="R278" s="10">
        <f t="shared" si="22"/>
        <v>0</v>
      </c>
      <c r="S278" s="10" t="str">
        <f t="shared" si="23"/>
        <v>Not applicable</v>
      </c>
      <c r="T278" s="10">
        <f t="shared" si="24"/>
        <v>0</v>
      </c>
    </row>
    <row r="279" spans="1:20" ht="48" customHeight="1">
      <c r="A279" s="10" t="s">
        <v>102</v>
      </c>
      <c r="B279" s="10" t="str">
        <f>IF(Vendors!B14="","",Vendors!B14)</f>
        <v/>
      </c>
      <c r="C279" s="10" t="s">
        <v>138</v>
      </c>
      <c r="D279" s="10" t="str">
        <f>'Criteria'!B13</f>
        <v>QMS</v>
      </c>
      <c r="E279" s="11" t="str">
        <f>'Criteria'!D13</f>
        <v>Document control</v>
      </c>
      <c r="F279" s="10">
        <f>IF(B279="",0,'Criteria'!I13)</f>
        <v>0</v>
      </c>
      <c r="G279" s="10">
        <f>'Criteria'!F13</f>
        <v>5</v>
      </c>
      <c r="H279" s="10" t="str">
        <f>'Criteria'!G13</f>
        <v>Yes</v>
      </c>
      <c r="I279" s="14"/>
      <c r="J279" s="14"/>
      <c r="K279" s="14"/>
      <c r="L279" s="17"/>
      <c r="M279" s="17"/>
      <c r="N279" s="17"/>
      <c r="O279" s="13"/>
      <c r="P279" s="10">
        <f t="shared" si="20"/>
        <v>0</v>
      </c>
      <c r="Q279" s="10">
        <f t="shared" si="21"/>
        <v>0</v>
      </c>
      <c r="R279" s="10">
        <f t="shared" si="22"/>
        <v>0</v>
      </c>
      <c r="S279" s="10" t="str">
        <f t="shared" si="23"/>
        <v>Not applicable</v>
      </c>
      <c r="T279" s="10">
        <f t="shared" si="24"/>
        <v>0</v>
      </c>
    </row>
    <row r="280" spans="1:20" ht="48" customHeight="1">
      <c r="A280" s="10" t="s">
        <v>102</v>
      </c>
      <c r="B280" s="10" t="str">
        <f>IF(Vendors!B14="","",Vendors!B14)</f>
        <v/>
      </c>
      <c r="C280" s="10" t="s">
        <v>142</v>
      </c>
      <c r="D280" s="10" t="str">
        <f>'Criteria'!B14</f>
        <v>QMS</v>
      </c>
      <c r="E280" s="11" t="str">
        <f>'Criteria'!D14</f>
        <v>Non-conformance and CAPA</v>
      </c>
      <c r="F280" s="10">
        <f>IF(B280="",0,'Criteria'!I14)</f>
        <v>0</v>
      </c>
      <c r="G280" s="10">
        <f>'Criteria'!F14</f>
        <v>5</v>
      </c>
      <c r="H280" s="10" t="str">
        <f>'Criteria'!G14</f>
        <v>Yes</v>
      </c>
      <c r="I280" s="14"/>
      <c r="J280" s="14"/>
      <c r="K280" s="14"/>
      <c r="L280" s="17"/>
      <c r="M280" s="17"/>
      <c r="N280" s="17"/>
      <c r="O280" s="13"/>
      <c r="P280" s="10">
        <f t="shared" si="20"/>
        <v>0</v>
      </c>
      <c r="Q280" s="10">
        <f t="shared" si="21"/>
        <v>0</v>
      </c>
      <c r="R280" s="10">
        <f t="shared" si="22"/>
        <v>0</v>
      </c>
      <c r="S280" s="10" t="str">
        <f t="shared" si="23"/>
        <v>Not applicable</v>
      </c>
      <c r="T280" s="10">
        <f t="shared" si="24"/>
        <v>0</v>
      </c>
    </row>
    <row r="281" spans="1:20" ht="48" customHeight="1">
      <c r="A281" s="10" t="s">
        <v>102</v>
      </c>
      <c r="B281" s="10" t="str">
        <f>IF(Vendors!B14="","",Vendors!B14)</f>
        <v/>
      </c>
      <c r="C281" s="10" t="s">
        <v>145</v>
      </c>
      <c r="D281" s="10" t="str">
        <f>'Criteria'!B15</f>
        <v>QMS</v>
      </c>
      <c r="E281" s="11" t="str">
        <f>'Criteria'!D15</f>
        <v>Supplier control</v>
      </c>
      <c r="F281" s="10">
        <f>IF(B281="",0,'Criteria'!I15)</f>
        <v>0</v>
      </c>
      <c r="G281" s="10">
        <f>'Criteria'!F15</f>
        <v>4</v>
      </c>
      <c r="H281" s="10" t="str">
        <f>'Criteria'!G15</f>
        <v>Yes</v>
      </c>
      <c r="I281" s="14"/>
      <c r="J281" s="14"/>
      <c r="K281" s="14"/>
      <c r="L281" s="17"/>
      <c r="M281" s="17"/>
      <c r="N281" s="17"/>
      <c r="O281" s="13"/>
      <c r="P281" s="10">
        <f t="shared" si="20"/>
        <v>0</v>
      </c>
      <c r="Q281" s="10">
        <f t="shared" si="21"/>
        <v>0</v>
      </c>
      <c r="R281" s="10">
        <f t="shared" si="22"/>
        <v>0</v>
      </c>
      <c r="S281" s="10" t="str">
        <f t="shared" si="23"/>
        <v>Not applicable</v>
      </c>
      <c r="T281" s="10">
        <f t="shared" si="24"/>
        <v>0</v>
      </c>
    </row>
    <row r="282" spans="1:20" ht="48" customHeight="1">
      <c r="A282" s="10" t="s">
        <v>102</v>
      </c>
      <c r="B282" s="10" t="str">
        <f>IF(Vendors!B14="","",Vendors!B14)</f>
        <v/>
      </c>
      <c r="C282" s="10" t="s">
        <v>148</v>
      </c>
      <c r="D282" s="10" t="str">
        <f>'Criteria'!B16</f>
        <v>QMS</v>
      </c>
      <c r="E282" s="11" t="str">
        <f>'Criteria'!D16</f>
        <v>Training and competence</v>
      </c>
      <c r="F282" s="10">
        <f>IF(B282="",0,'Criteria'!I16)</f>
        <v>0</v>
      </c>
      <c r="G282" s="10">
        <f>'Criteria'!F16</f>
        <v>4</v>
      </c>
      <c r="H282" s="10" t="str">
        <f>'Criteria'!G16</f>
        <v>No</v>
      </c>
      <c r="I282" s="14"/>
      <c r="J282" s="14"/>
      <c r="K282" s="14"/>
      <c r="L282" s="17"/>
      <c r="M282" s="17"/>
      <c r="N282" s="17"/>
      <c r="O282" s="13"/>
      <c r="P282" s="10">
        <f t="shared" si="20"/>
        <v>0</v>
      </c>
      <c r="Q282" s="10">
        <f t="shared" si="21"/>
        <v>0</v>
      </c>
      <c r="R282" s="10">
        <f t="shared" si="22"/>
        <v>0</v>
      </c>
      <c r="S282" s="10" t="str">
        <f t="shared" si="23"/>
        <v>Not applicable</v>
      </c>
      <c r="T282" s="10">
        <f t="shared" si="24"/>
        <v>0</v>
      </c>
    </row>
    <row r="283" spans="1:20" ht="48" customHeight="1">
      <c r="A283" s="10" t="s">
        <v>102</v>
      </c>
      <c r="B283" s="10" t="str">
        <f>IF(Vendors!B14="","",Vendors!B14)</f>
        <v/>
      </c>
      <c r="C283" s="10" t="s">
        <v>151</v>
      </c>
      <c r="D283" s="10" t="str">
        <f>'Criteria'!B17</f>
        <v>QMS</v>
      </c>
      <c r="E283" s="11" t="str">
        <f>'Criteria'!D17</f>
        <v>Complaints and post-market processes</v>
      </c>
      <c r="F283" s="10">
        <f>IF(B283="",0,'Criteria'!I17)</f>
        <v>0</v>
      </c>
      <c r="G283" s="10">
        <f>'Criteria'!F17</f>
        <v>4</v>
      </c>
      <c r="H283" s="10" t="str">
        <f>'Criteria'!G17</f>
        <v>No</v>
      </c>
      <c r="I283" s="14"/>
      <c r="J283" s="14"/>
      <c r="K283" s="14"/>
      <c r="L283" s="17"/>
      <c r="M283" s="17"/>
      <c r="N283" s="17"/>
      <c r="O283" s="13"/>
      <c r="P283" s="10">
        <f t="shared" si="20"/>
        <v>0</v>
      </c>
      <c r="Q283" s="10">
        <f t="shared" si="21"/>
        <v>0</v>
      </c>
      <c r="R283" s="10">
        <f t="shared" si="22"/>
        <v>0</v>
      </c>
      <c r="S283" s="10" t="str">
        <f t="shared" si="23"/>
        <v>Not applicable</v>
      </c>
      <c r="T283" s="10">
        <f t="shared" si="24"/>
        <v>0</v>
      </c>
    </row>
    <row r="284" spans="1:20" ht="48" customHeight="1">
      <c r="A284" s="10" t="s">
        <v>102</v>
      </c>
      <c r="B284" s="10" t="str">
        <f>IF(Vendors!B14="","",Vendors!B14)</f>
        <v/>
      </c>
      <c r="C284" s="10" t="s">
        <v>154</v>
      </c>
      <c r="D284" s="10" t="str">
        <f>'Criteria'!B18</f>
        <v>QMS</v>
      </c>
      <c r="E284" s="11" t="str">
        <f>'Criteria'!D18</f>
        <v>Audits and management review</v>
      </c>
      <c r="F284" s="10">
        <f>IF(B284="",0,'Criteria'!I18)</f>
        <v>0</v>
      </c>
      <c r="G284" s="10">
        <f>'Criteria'!F18</f>
        <v>3</v>
      </c>
      <c r="H284" s="10" t="str">
        <f>'Criteria'!G18</f>
        <v>No</v>
      </c>
      <c r="I284" s="14"/>
      <c r="J284" s="14"/>
      <c r="K284" s="14"/>
      <c r="L284" s="17"/>
      <c r="M284" s="17"/>
      <c r="N284" s="17"/>
      <c r="O284" s="13"/>
      <c r="P284" s="10">
        <f t="shared" si="20"/>
        <v>0</v>
      </c>
      <c r="Q284" s="10">
        <f t="shared" si="21"/>
        <v>0</v>
      </c>
      <c r="R284" s="10">
        <f t="shared" si="22"/>
        <v>0</v>
      </c>
      <c r="S284" s="10" t="str">
        <f t="shared" si="23"/>
        <v>Not applicable</v>
      </c>
      <c r="T284" s="10">
        <f t="shared" si="24"/>
        <v>0</v>
      </c>
    </row>
    <row r="285" spans="1:20" ht="48" customHeight="1">
      <c r="A285" s="10" t="s">
        <v>102</v>
      </c>
      <c r="B285" s="10" t="str">
        <f>IF(Vendors!B14="","",Vendors!B14)</f>
        <v/>
      </c>
      <c r="C285" s="10" t="s">
        <v>157</v>
      </c>
      <c r="D285" s="10" t="str">
        <f>'Criteria'!B19</f>
        <v>QMS</v>
      </c>
      <c r="E285" s="11" t="str">
        <f>'Criteria'!D19</f>
        <v>Quality risk and change linkage</v>
      </c>
      <c r="F285" s="10">
        <f>IF(B285="",0,'Criteria'!I19)</f>
        <v>0</v>
      </c>
      <c r="G285" s="10">
        <f>'Criteria'!F19</f>
        <v>4</v>
      </c>
      <c r="H285" s="10" t="str">
        <f>'Criteria'!G19</f>
        <v>No</v>
      </c>
      <c r="I285" s="14"/>
      <c r="J285" s="14"/>
      <c r="K285" s="14"/>
      <c r="L285" s="17"/>
      <c r="M285" s="17"/>
      <c r="N285" s="17"/>
      <c r="O285" s="13"/>
      <c r="P285" s="10">
        <f t="shared" si="20"/>
        <v>0</v>
      </c>
      <c r="Q285" s="10">
        <f t="shared" si="21"/>
        <v>0</v>
      </c>
      <c r="R285" s="10">
        <f t="shared" si="22"/>
        <v>0</v>
      </c>
      <c r="S285" s="10" t="str">
        <f t="shared" si="23"/>
        <v>Not applicable</v>
      </c>
      <c r="T285" s="10">
        <f t="shared" si="24"/>
        <v>0</v>
      </c>
    </row>
    <row r="286" spans="1:20" ht="48" customHeight="1">
      <c r="A286" s="10" t="s">
        <v>102</v>
      </c>
      <c r="B286" s="10" t="str">
        <f>IF(Vendors!B14="","",Vendors!B14)</f>
        <v/>
      </c>
      <c r="C286" s="10" t="s">
        <v>160</v>
      </c>
      <c r="D286" s="10" t="str">
        <f>'Criteria'!B20</f>
        <v>PLM</v>
      </c>
      <c r="E286" s="11" t="str">
        <f>'Criteria'!D20</f>
        <v>Version and revision control</v>
      </c>
      <c r="F286" s="10">
        <f>IF(B286="",0,'Criteria'!I20)</f>
        <v>0</v>
      </c>
      <c r="G286" s="10">
        <f>'Criteria'!F20</f>
        <v>5</v>
      </c>
      <c r="H286" s="10" t="str">
        <f>'Criteria'!G20</f>
        <v>Yes</v>
      </c>
      <c r="I286" s="14"/>
      <c r="J286" s="14"/>
      <c r="K286" s="14"/>
      <c r="L286" s="17"/>
      <c r="M286" s="17"/>
      <c r="N286" s="17"/>
      <c r="O286" s="13"/>
      <c r="P286" s="10">
        <f t="shared" si="20"/>
        <v>0</v>
      </c>
      <c r="Q286" s="10">
        <f t="shared" si="21"/>
        <v>0</v>
      </c>
      <c r="R286" s="10">
        <f t="shared" si="22"/>
        <v>0</v>
      </c>
      <c r="S286" s="10" t="str">
        <f t="shared" si="23"/>
        <v>Not applicable</v>
      </c>
      <c r="T286" s="10">
        <f t="shared" si="24"/>
        <v>0</v>
      </c>
    </row>
    <row r="287" spans="1:20" ht="48" customHeight="1">
      <c r="A287" s="10" t="s">
        <v>102</v>
      </c>
      <c r="B287" s="10" t="str">
        <f>IF(Vendors!B14="","",Vendors!B14)</f>
        <v/>
      </c>
      <c r="C287" s="10" t="s">
        <v>164</v>
      </c>
      <c r="D287" s="10" t="str">
        <f>'Criteria'!B21</f>
        <v>PLM</v>
      </c>
      <c r="E287" s="11" t="str">
        <f>'Criteria'!D21</f>
        <v>Redline and comparison</v>
      </c>
      <c r="F287" s="10">
        <f>IF(B287="",0,'Criteria'!I21)</f>
        <v>0</v>
      </c>
      <c r="G287" s="10">
        <f>'Criteria'!F21</f>
        <v>4</v>
      </c>
      <c r="H287" s="10" t="str">
        <f>'Criteria'!G21</f>
        <v>No</v>
      </c>
      <c r="I287" s="14"/>
      <c r="J287" s="14"/>
      <c r="K287" s="14"/>
      <c r="L287" s="17"/>
      <c r="M287" s="17"/>
      <c r="N287" s="17"/>
      <c r="O287" s="13"/>
      <c r="P287" s="10">
        <f t="shared" si="20"/>
        <v>0</v>
      </c>
      <c r="Q287" s="10">
        <f t="shared" si="21"/>
        <v>0</v>
      </c>
      <c r="R287" s="10">
        <f t="shared" si="22"/>
        <v>0</v>
      </c>
      <c r="S287" s="10" t="str">
        <f t="shared" si="23"/>
        <v>Not applicable</v>
      </c>
      <c r="T287" s="10">
        <f t="shared" si="24"/>
        <v>0</v>
      </c>
    </row>
    <row r="288" spans="1:20" ht="48" customHeight="1">
      <c r="A288" s="10" t="s">
        <v>102</v>
      </c>
      <c r="B288" s="10" t="str">
        <f>IF(Vendors!B14="","",Vendors!B14)</f>
        <v/>
      </c>
      <c r="C288" s="10" t="s">
        <v>167</v>
      </c>
      <c r="D288" s="10" t="str">
        <f>'Criteria'!B22</f>
        <v>PLM</v>
      </c>
      <c r="E288" s="11" t="str">
        <f>'Criteria'!D22</f>
        <v>Configurable lifecycle phases</v>
      </c>
      <c r="F288" s="10">
        <f>IF(B288="",0,'Criteria'!I22)</f>
        <v>0</v>
      </c>
      <c r="G288" s="10">
        <f>'Criteria'!F22</f>
        <v>5</v>
      </c>
      <c r="H288" s="10" t="str">
        <f>'Criteria'!G22</f>
        <v>Yes</v>
      </c>
      <c r="I288" s="14"/>
      <c r="J288" s="14"/>
      <c r="K288" s="14"/>
      <c r="L288" s="17"/>
      <c r="M288" s="17"/>
      <c r="N288" s="17"/>
      <c r="O288" s="13"/>
      <c r="P288" s="10">
        <f t="shared" si="20"/>
        <v>0</v>
      </c>
      <c r="Q288" s="10">
        <f t="shared" si="21"/>
        <v>0</v>
      </c>
      <c r="R288" s="10">
        <f t="shared" si="22"/>
        <v>0</v>
      </c>
      <c r="S288" s="10" t="str">
        <f t="shared" si="23"/>
        <v>Not applicable</v>
      </c>
      <c r="T288" s="10">
        <f t="shared" si="24"/>
        <v>0</v>
      </c>
    </row>
    <row r="289" spans="1:20" ht="48" customHeight="1">
      <c r="A289" s="10" t="s">
        <v>102</v>
      </c>
      <c r="B289" s="10" t="str">
        <f>IF(Vendors!B14="","",Vendors!B14)</f>
        <v/>
      </c>
      <c r="C289" s="10" t="s">
        <v>170</v>
      </c>
      <c r="D289" s="10" t="str">
        <f>'Criteria'!B23</f>
        <v>PLM</v>
      </c>
      <c r="E289" s="11" t="str">
        <f>'Criteria'!D23</f>
        <v>Engineering change control</v>
      </c>
      <c r="F289" s="10">
        <f>IF(B289="",0,'Criteria'!I23)</f>
        <v>0</v>
      </c>
      <c r="G289" s="10">
        <f>'Criteria'!F23</f>
        <v>5</v>
      </c>
      <c r="H289" s="10" t="str">
        <f>'Criteria'!G23</f>
        <v>Yes</v>
      </c>
      <c r="I289" s="14"/>
      <c r="J289" s="14"/>
      <c r="K289" s="14"/>
      <c r="L289" s="17"/>
      <c r="M289" s="17"/>
      <c r="N289" s="17"/>
      <c r="O289" s="13"/>
      <c r="P289" s="10">
        <f t="shared" si="20"/>
        <v>0</v>
      </c>
      <c r="Q289" s="10">
        <f t="shared" si="21"/>
        <v>0</v>
      </c>
      <c r="R289" s="10">
        <f t="shared" si="22"/>
        <v>0</v>
      </c>
      <c r="S289" s="10" t="str">
        <f t="shared" si="23"/>
        <v>Not applicable</v>
      </c>
      <c r="T289" s="10">
        <f t="shared" si="24"/>
        <v>0</v>
      </c>
    </row>
    <row r="290" spans="1:20" ht="48" customHeight="1">
      <c r="A290" s="10" t="s">
        <v>102</v>
      </c>
      <c r="B290" s="10" t="str">
        <f>IF(Vendors!B14="","",Vendors!B14)</f>
        <v/>
      </c>
      <c r="C290" s="10" t="s">
        <v>173</v>
      </c>
      <c r="D290" s="10" t="str">
        <f>'Criteria'!B24</f>
        <v>PLM</v>
      </c>
      <c r="E290" s="11" t="str">
        <f>'Criteria'!D24</f>
        <v>BOM and configuration management</v>
      </c>
      <c r="F290" s="10">
        <f>IF(B290="",0,'Criteria'!I24)</f>
        <v>0</v>
      </c>
      <c r="G290" s="10">
        <f>'Criteria'!F24</f>
        <v>4</v>
      </c>
      <c r="H290" s="10" t="str">
        <f>'Criteria'!G24</f>
        <v>No</v>
      </c>
      <c r="I290" s="14"/>
      <c r="J290" s="14"/>
      <c r="K290" s="14"/>
      <c r="L290" s="17"/>
      <c r="M290" s="17"/>
      <c r="N290" s="17"/>
      <c r="O290" s="13"/>
      <c r="P290" s="10">
        <f t="shared" si="20"/>
        <v>0</v>
      </c>
      <c r="Q290" s="10">
        <f t="shared" si="21"/>
        <v>0</v>
      </c>
      <c r="R290" s="10">
        <f t="shared" si="22"/>
        <v>0</v>
      </c>
      <c r="S290" s="10" t="str">
        <f t="shared" si="23"/>
        <v>Not applicable</v>
      </c>
      <c r="T290" s="10">
        <f t="shared" si="24"/>
        <v>0</v>
      </c>
    </row>
    <row r="291" spans="1:20" ht="48" customHeight="1">
      <c r="A291" s="10" t="s">
        <v>102</v>
      </c>
      <c r="B291" s="10" t="str">
        <f>IF(Vendors!B14="","",Vendors!B14)</f>
        <v/>
      </c>
      <c r="C291" s="10" t="s">
        <v>176</v>
      </c>
      <c r="D291" s="10" t="str">
        <f>'Criteria'!B25</f>
        <v>PLM</v>
      </c>
      <c r="E291" s="11" t="str">
        <f>'Criteria'!D25</f>
        <v>Design evidence and traceability</v>
      </c>
      <c r="F291" s="10">
        <f>IF(B291="",0,'Criteria'!I25)</f>
        <v>0</v>
      </c>
      <c r="G291" s="10">
        <f>'Criteria'!F25</f>
        <v>5</v>
      </c>
      <c r="H291" s="10" t="str">
        <f>'Criteria'!G25</f>
        <v>Yes</v>
      </c>
      <c r="I291" s="14"/>
      <c r="J291" s="14"/>
      <c r="K291" s="14"/>
      <c r="L291" s="17"/>
      <c r="M291" s="17"/>
      <c r="N291" s="17"/>
      <c r="O291" s="13"/>
      <c r="P291" s="10">
        <f t="shared" si="20"/>
        <v>0</v>
      </c>
      <c r="Q291" s="10">
        <f t="shared" si="21"/>
        <v>0</v>
      </c>
      <c r="R291" s="10">
        <f t="shared" si="22"/>
        <v>0</v>
      </c>
      <c r="S291" s="10" t="str">
        <f t="shared" si="23"/>
        <v>Not applicable</v>
      </c>
      <c r="T291" s="10">
        <f t="shared" si="24"/>
        <v>0</v>
      </c>
    </row>
    <row r="292" spans="1:20" ht="48" customHeight="1">
      <c r="A292" s="10" t="s">
        <v>102</v>
      </c>
      <c r="B292" s="10" t="str">
        <f>IF(Vendors!B14="","",Vendors!B14)</f>
        <v/>
      </c>
      <c r="C292" s="10" t="s">
        <v>179</v>
      </c>
      <c r="D292" s="10" t="str">
        <f>'Criteria'!B26</f>
        <v>PLM</v>
      </c>
      <c r="E292" s="11" t="str">
        <f>'Criteria'!D26</f>
        <v>CAD software integration</v>
      </c>
      <c r="F292" s="10">
        <f>IF(B292="",0,'Criteria'!I26)</f>
        <v>0</v>
      </c>
      <c r="G292" s="10">
        <f>'Criteria'!F26</f>
        <v>3</v>
      </c>
      <c r="H292" s="10" t="str">
        <f>'Criteria'!G26</f>
        <v>No</v>
      </c>
      <c r="I292" s="14"/>
      <c r="J292" s="14"/>
      <c r="K292" s="14"/>
      <c r="L292" s="17"/>
      <c r="M292" s="17"/>
      <c r="N292" s="17"/>
      <c r="O292" s="13"/>
      <c r="P292" s="10">
        <f t="shared" si="20"/>
        <v>0</v>
      </c>
      <c r="Q292" s="10">
        <f t="shared" si="21"/>
        <v>0</v>
      </c>
      <c r="R292" s="10">
        <f t="shared" si="22"/>
        <v>0</v>
      </c>
      <c r="S292" s="10" t="str">
        <f t="shared" si="23"/>
        <v>Not applicable</v>
      </c>
      <c r="T292" s="10">
        <f t="shared" si="24"/>
        <v>0</v>
      </c>
    </row>
    <row r="293" spans="1:20" ht="48" customHeight="1">
      <c r="A293" s="10" t="s">
        <v>102</v>
      </c>
      <c r="B293" s="10" t="str">
        <f>IF(Vendors!B14="","",Vendors!B14)</f>
        <v/>
      </c>
      <c r="C293" s="10" t="s">
        <v>180</v>
      </c>
      <c r="D293" s="10" t="str">
        <f>'Criteria'!B27</f>
        <v>Validation &amp; usability</v>
      </c>
      <c r="E293" s="11" t="str">
        <f>'Criteria'!D27</f>
        <v>Software assurance / validation support</v>
      </c>
      <c r="F293" s="10">
        <f>IF(B293="",0,'Criteria'!I27)</f>
        <v>0</v>
      </c>
      <c r="G293" s="10">
        <f>'Criteria'!F27</f>
        <v>5</v>
      </c>
      <c r="H293" s="10" t="str">
        <f>'Criteria'!G27</f>
        <v>Yes</v>
      </c>
      <c r="I293" s="14"/>
      <c r="J293" s="14"/>
      <c r="K293" s="14"/>
      <c r="L293" s="17"/>
      <c r="M293" s="17"/>
      <c r="N293" s="17"/>
      <c r="O293" s="13"/>
      <c r="P293" s="10">
        <f t="shared" si="20"/>
        <v>0</v>
      </c>
      <c r="Q293" s="10">
        <f t="shared" si="21"/>
        <v>0</v>
      </c>
      <c r="R293" s="10">
        <f t="shared" si="22"/>
        <v>0</v>
      </c>
      <c r="S293" s="10" t="str">
        <f t="shared" si="23"/>
        <v>Not applicable</v>
      </c>
      <c r="T293" s="10">
        <f t="shared" si="24"/>
        <v>0</v>
      </c>
    </row>
    <row r="294" spans="1:20" ht="48" customHeight="1">
      <c r="A294" s="10" t="s">
        <v>102</v>
      </c>
      <c r="B294" s="10" t="str">
        <f>IF(Vendors!B14="","",Vendors!B14)</f>
        <v/>
      </c>
      <c r="C294" s="10" t="s">
        <v>184</v>
      </c>
      <c r="D294" s="10" t="str">
        <f>'Criteria'!B28</f>
        <v>Validation &amp; usability</v>
      </c>
      <c r="E294" s="11" t="str">
        <f>'Criteria'!D28</f>
        <v>Audit trail and signatures</v>
      </c>
      <c r="F294" s="10">
        <f>IF(B294="",0,'Criteria'!I28)</f>
        <v>0</v>
      </c>
      <c r="G294" s="10">
        <f>'Criteria'!F28</f>
        <v>5</v>
      </c>
      <c r="H294" s="10" t="str">
        <f>'Criteria'!G28</f>
        <v>Yes</v>
      </c>
      <c r="I294" s="14"/>
      <c r="J294" s="14"/>
      <c r="K294" s="14"/>
      <c r="L294" s="17"/>
      <c r="M294" s="17"/>
      <c r="N294" s="17"/>
      <c r="O294" s="13"/>
      <c r="P294" s="10">
        <f t="shared" si="20"/>
        <v>0</v>
      </c>
      <c r="Q294" s="10">
        <f t="shared" si="21"/>
        <v>0</v>
      </c>
      <c r="R294" s="10">
        <f t="shared" si="22"/>
        <v>0</v>
      </c>
      <c r="S294" s="10" t="str">
        <f t="shared" si="23"/>
        <v>Not applicable</v>
      </c>
      <c r="T294" s="10">
        <f t="shared" si="24"/>
        <v>0</v>
      </c>
    </row>
    <row r="295" spans="1:20" ht="48" customHeight="1">
      <c r="A295" s="10" t="s">
        <v>102</v>
      </c>
      <c r="B295" s="10" t="str">
        <f>IF(Vendors!B14="","",Vendors!B14)</f>
        <v/>
      </c>
      <c r="C295" s="10" t="s">
        <v>187</v>
      </c>
      <c r="D295" s="10" t="str">
        <f>'Criteria'!B29</f>
        <v>Validation &amp; usability</v>
      </c>
      <c r="E295" s="11" t="str">
        <f>'Criteria'!D29</f>
        <v>User interface and task usability</v>
      </c>
      <c r="F295" s="10">
        <f>IF(B295="",0,'Criteria'!I29)</f>
        <v>0</v>
      </c>
      <c r="G295" s="10">
        <f>'Criteria'!F29</f>
        <v>4</v>
      </c>
      <c r="H295" s="10" t="str">
        <f>'Criteria'!G29</f>
        <v>No</v>
      </c>
      <c r="I295" s="14"/>
      <c r="J295" s="14"/>
      <c r="K295" s="14"/>
      <c r="L295" s="17"/>
      <c r="M295" s="17"/>
      <c r="N295" s="17"/>
      <c r="O295" s="13"/>
      <c r="P295" s="10">
        <f t="shared" si="20"/>
        <v>0</v>
      </c>
      <c r="Q295" s="10">
        <f t="shared" si="21"/>
        <v>0</v>
      </c>
      <c r="R295" s="10">
        <f t="shared" si="22"/>
        <v>0</v>
      </c>
      <c r="S295" s="10" t="str">
        <f t="shared" si="23"/>
        <v>Not applicable</v>
      </c>
      <c r="T295" s="10">
        <f t="shared" si="24"/>
        <v>0</v>
      </c>
    </row>
    <row r="296" spans="1:20" ht="48" customHeight="1">
      <c r="A296" s="10" t="s">
        <v>102</v>
      </c>
      <c r="B296" s="10" t="str">
        <f>IF(Vendors!B14="","",Vendors!B14)</f>
        <v/>
      </c>
      <c r="C296" s="10" t="s">
        <v>190</v>
      </c>
      <c r="D296" s="10" t="str">
        <f>'Criteria'!B30</f>
        <v>Validation &amp; usability</v>
      </c>
      <c r="E296" s="11" t="str">
        <f>'Criteria'!D30</f>
        <v>Configuration and upgrades</v>
      </c>
      <c r="F296" s="10">
        <f>IF(B296="",0,'Criteria'!I30)</f>
        <v>0</v>
      </c>
      <c r="G296" s="10">
        <f>'Criteria'!F30</f>
        <v>4</v>
      </c>
      <c r="H296" s="10" t="str">
        <f>'Criteria'!G30</f>
        <v>No</v>
      </c>
      <c r="I296" s="14"/>
      <c r="J296" s="14"/>
      <c r="K296" s="14"/>
      <c r="L296" s="17"/>
      <c r="M296" s="17"/>
      <c r="N296" s="17"/>
      <c r="O296" s="13"/>
      <c r="P296" s="10">
        <f t="shared" si="20"/>
        <v>0</v>
      </c>
      <c r="Q296" s="10">
        <f t="shared" si="21"/>
        <v>0</v>
      </c>
      <c r="R296" s="10">
        <f t="shared" si="22"/>
        <v>0</v>
      </c>
      <c r="S296" s="10" t="str">
        <f t="shared" si="23"/>
        <v>Not applicable</v>
      </c>
      <c r="T296" s="10">
        <f t="shared" si="24"/>
        <v>0</v>
      </c>
    </row>
    <row r="297" spans="1:20" ht="48" customHeight="1">
      <c r="A297" s="10" t="s">
        <v>102</v>
      </c>
      <c r="B297" s="10" t="str">
        <f>IF(Vendors!B14="","",Vendors!B14)</f>
        <v/>
      </c>
      <c r="C297" s="10" t="s">
        <v>193</v>
      </c>
      <c r="D297" s="10" t="str">
        <f>'Criteria'!B31</f>
        <v>Validation &amp; usability</v>
      </c>
      <c r="E297" s="11" t="str">
        <f>'Criteria'!D31</f>
        <v>Data migration and exit</v>
      </c>
      <c r="F297" s="10">
        <f>IF(B297="",0,'Criteria'!I31)</f>
        <v>0</v>
      </c>
      <c r="G297" s="10">
        <f>'Criteria'!F31</f>
        <v>4</v>
      </c>
      <c r="H297" s="10" t="str">
        <f>'Criteria'!G31</f>
        <v>Yes</v>
      </c>
      <c r="I297" s="14"/>
      <c r="J297" s="14"/>
      <c r="K297" s="14"/>
      <c r="L297" s="17"/>
      <c r="M297" s="17"/>
      <c r="N297" s="17"/>
      <c r="O297" s="13"/>
      <c r="P297" s="10">
        <f t="shared" si="20"/>
        <v>0</v>
      </c>
      <c r="Q297" s="10">
        <f t="shared" si="21"/>
        <v>0</v>
      </c>
      <c r="R297" s="10">
        <f t="shared" si="22"/>
        <v>0</v>
      </c>
      <c r="S297" s="10" t="str">
        <f t="shared" si="23"/>
        <v>Not applicable</v>
      </c>
      <c r="T297" s="10">
        <f t="shared" si="24"/>
        <v>0</v>
      </c>
    </row>
    <row r="298" spans="1:20" ht="48" customHeight="1">
      <c r="A298" s="10" t="s">
        <v>102</v>
      </c>
      <c r="B298" s="10" t="str">
        <f>IF(Vendors!B14="","",Vendors!B14)</f>
        <v/>
      </c>
      <c r="C298" s="10" t="s">
        <v>196</v>
      </c>
      <c r="D298" s="10" t="str">
        <f>'Criteria'!B32</f>
        <v>Onboarding &amp; support</v>
      </c>
      <c r="E298" s="11" t="str">
        <f>'Criteria'!D32</f>
        <v>Implementation and onboarding</v>
      </c>
      <c r="F298" s="10">
        <f>IF(B298="",0,'Criteria'!I32)</f>
        <v>0</v>
      </c>
      <c r="G298" s="10">
        <f>'Criteria'!F32</f>
        <v>4</v>
      </c>
      <c r="H298" s="10" t="str">
        <f>'Criteria'!G32</f>
        <v>No</v>
      </c>
      <c r="I298" s="14"/>
      <c r="J298" s="14"/>
      <c r="K298" s="14"/>
      <c r="L298" s="17"/>
      <c r="M298" s="17"/>
      <c r="N298" s="17"/>
      <c r="O298" s="13"/>
      <c r="P298" s="10">
        <f t="shared" si="20"/>
        <v>0</v>
      </c>
      <c r="Q298" s="10">
        <f t="shared" si="21"/>
        <v>0</v>
      </c>
      <c r="R298" s="10">
        <f t="shared" si="22"/>
        <v>0</v>
      </c>
      <c r="S298" s="10" t="str">
        <f t="shared" si="23"/>
        <v>Not applicable</v>
      </c>
      <c r="T298" s="10">
        <f t="shared" si="24"/>
        <v>0</v>
      </c>
    </row>
    <row r="299" spans="1:20" ht="48" customHeight="1">
      <c r="A299" s="10" t="s">
        <v>102</v>
      </c>
      <c r="B299" s="10" t="str">
        <f>IF(Vendors!B14="","",Vendors!B14)</f>
        <v/>
      </c>
      <c r="C299" s="10" t="s">
        <v>199</v>
      </c>
      <c r="D299" s="10" t="str">
        <f>'Criteria'!B33</f>
        <v>Onboarding &amp; support</v>
      </c>
      <c r="E299" s="11" t="str">
        <f>'Criteria'!D33</f>
        <v>Training offering</v>
      </c>
      <c r="F299" s="10">
        <f>IF(B299="",0,'Criteria'!I33)</f>
        <v>0</v>
      </c>
      <c r="G299" s="10">
        <f>'Criteria'!F33</f>
        <v>3</v>
      </c>
      <c r="H299" s="10" t="str">
        <f>'Criteria'!G33</f>
        <v>No</v>
      </c>
      <c r="I299" s="14"/>
      <c r="J299" s="14"/>
      <c r="K299" s="14"/>
      <c r="L299" s="17"/>
      <c r="M299" s="17"/>
      <c r="N299" s="17"/>
      <c r="O299" s="13"/>
      <c r="P299" s="10">
        <f t="shared" si="20"/>
        <v>0</v>
      </c>
      <c r="Q299" s="10">
        <f t="shared" si="21"/>
        <v>0</v>
      </c>
      <c r="R299" s="10">
        <f t="shared" si="22"/>
        <v>0</v>
      </c>
      <c r="S299" s="10" t="str">
        <f t="shared" si="23"/>
        <v>Not applicable</v>
      </c>
      <c r="T299" s="10">
        <f t="shared" si="24"/>
        <v>0</v>
      </c>
    </row>
    <row r="300" spans="1:20" ht="48" customHeight="1">
      <c r="A300" s="10" t="s">
        <v>102</v>
      </c>
      <c r="B300" s="10" t="str">
        <f>IF(Vendors!B14="","",Vendors!B14)</f>
        <v/>
      </c>
      <c r="C300" s="10" t="s">
        <v>202</v>
      </c>
      <c r="D300" s="10" t="str">
        <f>'Criteria'!B34</f>
        <v>Onboarding &amp; support</v>
      </c>
      <c r="E300" s="11" t="str">
        <f>'Criteria'!D34</f>
        <v>Sandbox access</v>
      </c>
      <c r="F300" s="10">
        <f>IF(B300="",0,'Criteria'!I34)</f>
        <v>0</v>
      </c>
      <c r="G300" s="10">
        <f>'Criteria'!F34</f>
        <v>4</v>
      </c>
      <c r="H300" s="10" t="str">
        <f>'Criteria'!G34</f>
        <v>Yes</v>
      </c>
      <c r="I300" s="14"/>
      <c r="J300" s="14"/>
      <c r="K300" s="14"/>
      <c r="L300" s="17"/>
      <c r="M300" s="17"/>
      <c r="N300" s="17"/>
      <c r="O300" s="13"/>
      <c r="P300" s="10">
        <f t="shared" si="20"/>
        <v>0</v>
      </c>
      <c r="Q300" s="10">
        <f t="shared" si="21"/>
        <v>0</v>
      </c>
      <c r="R300" s="10">
        <f t="shared" si="22"/>
        <v>0</v>
      </c>
      <c r="S300" s="10" t="str">
        <f t="shared" si="23"/>
        <v>Not applicable</v>
      </c>
      <c r="T300" s="10">
        <f t="shared" si="24"/>
        <v>0</v>
      </c>
    </row>
    <row r="301" spans="1:20" ht="48" customHeight="1">
      <c r="A301" s="10" t="s">
        <v>102</v>
      </c>
      <c r="B301" s="10" t="str">
        <f>IF(Vendors!B14="","",Vendors!B14)</f>
        <v/>
      </c>
      <c r="C301" s="10" t="s">
        <v>205</v>
      </c>
      <c r="D301" s="10" t="str">
        <f>'Criteria'!B35</f>
        <v>Onboarding &amp; support</v>
      </c>
      <c r="E301" s="11" t="str">
        <f>'Criteria'!D35</f>
        <v>Support and escalation</v>
      </c>
      <c r="F301" s="10">
        <f>IF(B301="",0,'Criteria'!I35)</f>
        <v>0</v>
      </c>
      <c r="G301" s="10">
        <f>'Criteria'!F35</f>
        <v>4</v>
      </c>
      <c r="H301" s="10" t="str">
        <f>'Criteria'!G35</f>
        <v>No</v>
      </c>
      <c r="I301" s="14"/>
      <c r="J301" s="14"/>
      <c r="K301" s="14"/>
      <c r="L301" s="17"/>
      <c r="M301" s="17"/>
      <c r="N301" s="17"/>
      <c r="O301" s="13"/>
      <c r="P301" s="10">
        <f t="shared" si="20"/>
        <v>0</v>
      </c>
      <c r="Q301" s="10">
        <f t="shared" si="21"/>
        <v>0</v>
      </c>
      <c r="R301" s="10">
        <f t="shared" si="22"/>
        <v>0</v>
      </c>
      <c r="S301" s="10" t="str">
        <f t="shared" si="23"/>
        <v>Not applicable</v>
      </c>
      <c r="T301" s="10">
        <f t="shared" si="24"/>
        <v>0</v>
      </c>
    </row>
    <row r="302" spans="1:20" ht="48" customHeight="1">
      <c r="A302" s="10" t="s">
        <v>102</v>
      </c>
      <c r="B302" s="10" t="str">
        <f>IF(Vendors!B14="","",Vendors!B14)</f>
        <v/>
      </c>
      <c r="C302" s="10" t="s">
        <v>208</v>
      </c>
      <c r="D302" s="10" t="str">
        <f>'Criteria'!B36</f>
        <v>Vendor reliability</v>
      </c>
      <c r="E302" s="11" t="str">
        <f>'Criteria'!D36</f>
        <v>Medtech reference customers</v>
      </c>
      <c r="F302" s="10">
        <f>IF(B302="",0,'Criteria'!I36)</f>
        <v>0</v>
      </c>
      <c r="G302" s="10">
        <f>'Criteria'!F36</f>
        <v>5</v>
      </c>
      <c r="H302" s="10" t="str">
        <f>'Criteria'!G36</f>
        <v>No</v>
      </c>
      <c r="I302" s="14"/>
      <c r="J302" s="14"/>
      <c r="K302" s="14"/>
      <c r="L302" s="17"/>
      <c r="M302" s="17"/>
      <c r="N302" s="17"/>
      <c r="O302" s="13"/>
      <c r="P302" s="10">
        <f t="shared" si="20"/>
        <v>0</v>
      </c>
      <c r="Q302" s="10">
        <f t="shared" si="21"/>
        <v>0</v>
      </c>
      <c r="R302" s="10">
        <f t="shared" si="22"/>
        <v>0</v>
      </c>
      <c r="S302" s="10" t="str">
        <f t="shared" si="23"/>
        <v>Not applicable</v>
      </c>
      <c r="T302" s="10">
        <f t="shared" si="24"/>
        <v>0</v>
      </c>
    </row>
    <row r="303" spans="1:20" ht="48" customHeight="1">
      <c r="A303" s="10" t="s">
        <v>102</v>
      </c>
      <c r="B303" s="10" t="str">
        <f>IF(Vendors!B14="","",Vendors!B14)</f>
        <v/>
      </c>
      <c r="C303" s="10" t="s">
        <v>211</v>
      </c>
      <c r="D303" s="10" t="str">
        <f>'Criteria'!B37</f>
        <v>Vendor reliability</v>
      </c>
      <c r="E303" s="11" t="str">
        <f>'Criteria'!D37</f>
        <v>Company maturity and stability</v>
      </c>
      <c r="F303" s="10">
        <f>IF(B303="",0,'Criteria'!I37)</f>
        <v>0</v>
      </c>
      <c r="G303" s="10">
        <f>'Criteria'!F37</f>
        <v>3</v>
      </c>
      <c r="H303" s="10" t="str">
        <f>'Criteria'!G37</f>
        <v>No</v>
      </c>
      <c r="I303" s="14"/>
      <c r="J303" s="14"/>
      <c r="K303" s="14"/>
      <c r="L303" s="17"/>
      <c r="M303" s="17"/>
      <c r="N303" s="17"/>
      <c r="O303" s="13"/>
      <c r="P303" s="10">
        <f t="shared" si="20"/>
        <v>0</v>
      </c>
      <c r="Q303" s="10">
        <f t="shared" si="21"/>
        <v>0</v>
      </c>
      <c r="R303" s="10">
        <f t="shared" si="22"/>
        <v>0</v>
      </c>
      <c r="S303" s="10" t="str">
        <f t="shared" si="23"/>
        <v>Not applicable</v>
      </c>
      <c r="T303" s="10">
        <f t="shared" si="24"/>
        <v>0</v>
      </c>
    </row>
    <row r="304" spans="1:20" ht="48" customHeight="1">
      <c r="A304" s="10" t="s">
        <v>102</v>
      </c>
      <c r="B304" s="10" t="str">
        <f>IF(Vendors!B14="","",Vendors!B14)</f>
        <v/>
      </c>
      <c r="C304" s="10" t="s">
        <v>214</v>
      </c>
      <c r="D304" s="10" t="str">
        <f>'Criteria'!B38</f>
        <v>Vendor reliability</v>
      </c>
      <c r="E304" s="11" t="str">
        <f>'Criteria'!D38</f>
        <v>Reliability track record</v>
      </c>
      <c r="F304" s="10">
        <f>IF(B304="",0,'Criteria'!I38)</f>
        <v>0</v>
      </c>
      <c r="G304" s="10">
        <f>'Criteria'!F38</f>
        <v>4</v>
      </c>
      <c r="H304" s="10" t="str">
        <f>'Criteria'!G38</f>
        <v>No</v>
      </c>
      <c r="I304" s="14"/>
      <c r="J304" s="14"/>
      <c r="K304" s="14"/>
      <c r="L304" s="17"/>
      <c r="M304" s="17"/>
      <c r="N304" s="17"/>
      <c r="O304" s="13"/>
      <c r="P304" s="10">
        <f t="shared" si="20"/>
        <v>0</v>
      </c>
      <c r="Q304" s="10">
        <f t="shared" si="21"/>
        <v>0</v>
      </c>
      <c r="R304" s="10">
        <f t="shared" si="22"/>
        <v>0</v>
      </c>
      <c r="S304" s="10" t="str">
        <f t="shared" si="23"/>
        <v>Not applicable</v>
      </c>
      <c r="T304" s="10">
        <f t="shared" si="24"/>
        <v>0</v>
      </c>
    </row>
    <row r="305" spans="1:20" ht="48" customHeight="1">
      <c r="A305" s="10" t="s">
        <v>102</v>
      </c>
      <c r="B305" s="10" t="str">
        <f>IF(Vendors!B14="","",Vendors!B14)</f>
        <v/>
      </c>
      <c r="C305" s="10" t="s">
        <v>217</v>
      </c>
      <c r="D305" s="10" t="str">
        <f>'Criteria'!B39</f>
        <v>Vendor reliability</v>
      </c>
      <c r="E305" s="11" t="str">
        <f>'Criteria'!D39</f>
        <v>Product roadmap and capacity</v>
      </c>
      <c r="F305" s="10">
        <f>IF(B305="",0,'Criteria'!I39)</f>
        <v>0</v>
      </c>
      <c r="G305" s="10">
        <f>'Criteria'!F39</f>
        <v>3</v>
      </c>
      <c r="H305" s="10" t="str">
        <f>'Criteria'!G39</f>
        <v>No</v>
      </c>
      <c r="I305" s="14"/>
      <c r="J305" s="14"/>
      <c r="K305" s="14"/>
      <c r="L305" s="17"/>
      <c r="M305" s="17"/>
      <c r="N305" s="17"/>
      <c r="O305" s="13"/>
      <c r="P305" s="10">
        <f t="shared" si="20"/>
        <v>0</v>
      </c>
      <c r="Q305" s="10">
        <f t="shared" si="21"/>
        <v>0</v>
      </c>
      <c r="R305" s="10">
        <f t="shared" si="22"/>
        <v>0</v>
      </c>
      <c r="S305" s="10" t="str">
        <f t="shared" si="23"/>
        <v>Not applicable</v>
      </c>
      <c r="T305" s="10">
        <f t="shared" si="24"/>
        <v>0</v>
      </c>
    </row>
    <row r="306" spans="1:20" ht="48" customHeight="1">
      <c r="A306" s="10" t="s">
        <v>102</v>
      </c>
      <c r="B306" s="10" t="str">
        <f>IF(Vendors!B14="","",Vendors!B14)</f>
        <v/>
      </c>
      <c r="C306" s="10" t="s">
        <v>220</v>
      </c>
      <c r="D306" s="10" t="str">
        <f>'Criteria'!B40</f>
        <v>Commercial</v>
      </c>
      <c r="E306" s="11" t="str">
        <f>'Criteria'!D40</f>
        <v>License structure and entitlement</v>
      </c>
      <c r="F306" s="10">
        <f>IF(B306="",0,'Criteria'!I40)</f>
        <v>0</v>
      </c>
      <c r="G306" s="10">
        <f>'Criteria'!F40</f>
        <v>4</v>
      </c>
      <c r="H306" s="10" t="str">
        <f>'Criteria'!G40</f>
        <v>No</v>
      </c>
      <c r="I306" s="14"/>
      <c r="J306" s="14"/>
      <c r="K306" s="14"/>
      <c r="L306" s="17"/>
      <c r="M306" s="17"/>
      <c r="N306" s="17"/>
      <c r="O306" s="13"/>
      <c r="P306" s="10">
        <f t="shared" si="20"/>
        <v>0</v>
      </c>
      <c r="Q306" s="10">
        <f t="shared" si="21"/>
        <v>0</v>
      </c>
      <c r="R306" s="10">
        <f t="shared" si="22"/>
        <v>0</v>
      </c>
      <c r="S306" s="10" t="str">
        <f t="shared" si="23"/>
        <v>Not applicable</v>
      </c>
      <c r="T306" s="10">
        <f t="shared" si="24"/>
        <v>0</v>
      </c>
    </row>
    <row r="307" spans="1:20" ht="48" customHeight="1">
      <c r="A307" s="10" t="s">
        <v>102</v>
      </c>
      <c r="B307" s="10" t="str">
        <f>IF(Vendors!B14="","",Vendors!B14)</f>
        <v/>
      </c>
      <c r="C307" s="10" t="s">
        <v>222</v>
      </c>
      <c r="D307" s="10" t="str">
        <f>'Criteria'!B41</f>
        <v>Commercial</v>
      </c>
      <c r="E307" s="11" t="str">
        <f>'Criteria'!D41</f>
        <v>Quote and contract transparency</v>
      </c>
      <c r="F307" s="10">
        <f>IF(B307="",0,'Criteria'!I41)</f>
        <v>0</v>
      </c>
      <c r="G307" s="10">
        <f>'Criteria'!F41</f>
        <v>4</v>
      </c>
      <c r="H307" s="10" t="str">
        <f>'Criteria'!G41</f>
        <v>No</v>
      </c>
      <c r="I307" s="14"/>
      <c r="J307" s="14"/>
      <c r="K307" s="14"/>
      <c r="L307" s="17"/>
      <c r="M307" s="17"/>
      <c r="N307" s="17"/>
      <c r="O307" s="13"/>
      <c r="P307" s="10">
        <f t="shared" si="20"/>
        <v>0</v>
      </c>
      <c r="Q307" s="10">
        <f t="shared" si="21"/>
        <v>0</v>
      </c>
      <c r="R307" s="10">
        <f t="shared" si="22"/>
        <v>0</v>
      </c>
      <c r="S307" s="10" t="str">
        <f t="shared" si="23"/>
        <v>Not applicable</v>
      </c>
      <c r="T307" s="10">
        <f t="shared" si="24"/>
        <v>0</v>
      </c>
    </row>
    <row r="308" spans="1:20" ht="48" customHeight="1">
      <c r="A308" s="10" t="s">
        <v>102</v>
      </c>
      <c r="B308" s="10" t="str">
        <f>IF(Vendors!B14="","",Vendors!B14)</f>
        <v/>
      </c>
      <c r="C308" s="10" t="s">
        <v>225</v>
      </c>
      <c r="D308" s="10" t="str">
        <f>'Criteria'!B42</f>
        <v>Commercial</v>
      </c>
      <c r="E308" s="11" t="str">
        <f>'Criteria'!D42</f>
        <v>Scale and commercial flexibility</v>
      </c>
      <c r="F308" s="10">
        <f>IF(B308="",0,'Criteria'!I42)</f>
        <v>0</v>
      </c>
      <c r="G308" s="10">
        <f>'Criteria'!F42</f>
        <v>3</v>
      </c>
      <c r="H308" s="10" t="str">
        <f>'Criteria'!G42</f>
        <v>No</v>
      </c>
      <c r="I308" s="14"/>
      <c r="J308" s="14"/>
      <c r="K308" s="14"/>
      <c r="L308" s="17"/>
      <c r="M308" s="17"/>
      <c r="N308" s="17"/>
      <c r="O308" s="13"/>
      <c r="P308" s="10">
        <f t="shared" si="20"/>
        <v>0</v>
      </c>
      <c r="Q308" s="10">
        <f t="shared" si="21"/>
        <v>0</v>
      </c>
      <c r="R308" s="10">
        <f t="shared" si="22"/>
        <v>0</v>
      </c>
      <c r="S308" s="10" t="str">
        <f t="shared" si="23"/>
        <v>Not applicable</v>
      </c>
      <c r="T308" s="10">
        <f t="shared" si="24"/>
        <v>0</v>
      </c>
    </row>
    <row r="309" spans="1:20" ht="48" customHeight="1">
      <c r="A309" s="10" t="s">
        <v>102</v>
      </c>
      <c r="B309" s="10" t="str">
        <f>IF(Vendors!B14="","",Vendors!B14)</f>
        <v/>
      </c>
      <c r="C309" s="10" t="s">
        <v>289</v>
      </c>
      <c r="D309" s="10" t="str">
        <f>'Criteria'!B43</f>
        <v>Validation &amp; usability</v>
      </c>
      <c r="E309" s="11" t="str">
        <f>'Criteria'!D43</f>
        <v>API capabilities</v>
      </c>
      <c r="F309" s="10">
        <f>IF(B309="",0,'Criteria'!I43)</f>
        <v>0</v>
      </c>
      <c r="G309" s="10">
        <f>'Criteria'!F43</f>
        <v>3</v>
      </c>
      <c r="H309" s="10" t="str">
        <f>'Criteria'!G43</f>
        <v>No</v>
      </c>
      <c r="I309" s="14"/>
      <c r="J309" s="14"/>
      <c r="K309" s="14"/>
      <c r="L309" s="17"/>
      <c r="M309" s="17"/>
      <c r="N309" s="17"/>
      <c r="O309" s="13"/>
      <c r="P309" s="10">
        <f>IF(AND(F309=1,ISNUMBER(I309),I309&gt;=0,I309&lt;=5,K309="Verified",L309&lt;&gt;"",N309&lt;&gt;"",ISNUMBER(O309)),1,0)</f>
        <v>0</v>
      </c>
      <c r="Q309" s="10">
        <f>IF(P309=1,I309*G309,0)</f>
        <v>0</v>
      </c>
      <c r="R309" s="10">
        <f>F309*G309*5</f>
        <v>0</v>
      </c>
      <c r="S309" s="10" t="str">
        <f>IF(OR(F309=0,H309&lt;&gt;"Yes"),"Not applicable",IF(J309="Fail","Fail",IF(AND(J309="Pass",K309="Verified",L309&lt;&gt;"",N309&lt;&gt;"",ISNUMBER(O309)),"Pass","Pending")))</f>
        <v>Not applicable</v>
      </c>
      <c r="T309" s="10">
        <f>P309*G309*5</f>
        <v>0</v>
      </c>
    </row>
    <row r="310" spans="1:20" ht="48" customHeight="1">
      <c r="A310" s="10" t="s">
        <v>102</v>
      </c>
      <c r="B310" s="10" t="str">
        <f>IF(Vendors!B14="","",Vendors!B14)</f>
        <v/>
      </c>
      <c r="C310" s="10" t="s">
        <v>293</v>
      </c>
      <c r="D310" s="10" t="str">
        <f>'Criteria'!B44</f>
        <v>Validation &amp; usability</v>
      </c>
      <c r="E310" s="11" t="str">
        <f>'Criteria'!D44</f>
        <v>External connectors</v>
      </c>
      <c r="F310" s="10">
        <f>IF(B310="",0,'Criteria'!I44)</f>
        <v>0</v>
      </c>
      <c r="G310" s="10">
        <f>'Criteria'!F44</f>
        <v>3</v>
      </c>
      <c r="H310" s="10" t="str">
        <f>'Criteria'!G44</f>
        <v>No</v>
      </c>
      <c r="I310" s="14"/>
      <c r="J310" s="14"/>
      <c r="K310" s="14"/>
      <c r="L310" s="17"/>
      <c r="M310" s="17"/>
      <c r="N310" s="17"/>
      <c r="O310" s="13"/>
      <c r="P310" s="10">
        <f>IF(AND(F310=1,ISNUMBER(I310),I310&gt;=0,I310&lt;=5,K310="Verified",L310&lt;&gt;"",N310&lt;&gt;"",ISNUMBER(O310)),1,0)</f>
        <v>0</v>
      </c>
      <c r="Q310" s="10">
        <f>IF(P310=1,I310*G310,0)</f>
        <v>0</v>
      </c>
      <c r="R310" s="10">
        <f>F310*G310*5</f>
        <v>0</v>
      </c>
      <c r="S310" s="10" t="str">
        <f>IF(OR(F310=0,H310&lt;&gt;"Yes"),"Not applicable",IF(J310="Fail","Fail",IF(AND(J310="Pass",K310="Verified",L310&lt;&gt;"",N310&lt;&gt;"",ISNUMBER(O310)),"Pass","Pending")))</f>
        <v>Not applicable</v>
      </c>
      <c r="T310" s="10">
        <f>P310*G310*5</f>
        <v>0</v>
      </c>
    </row>
    <row r="311" spans="1:20" ht="48" customHeight="1">
      <c r="A311" s="10" t="s">
        <v>103</v>
      </c>
      <c r="B311" s="10" t="str">
        <f>IF(Vendors!B15="","",Vendors!B15)</f>
        <v/>
      </c>
      <c r="C311" s="10" t="s">
        <v>116</v>
      </c>
      <c r="D311" s="10" t="str">
        <f>'Criteria'!B7</f>
        <v>Security</v>
      </c>
      <c r="E311" s="11" t="str">
        <f>'Criteria'!D7</f>
        <v>ISO/IEC 27001 certification</v>
      </c>
      <c r="F311" s="10">
        <f>IF(B311="",0,'Criteria'!I7)</f>
        <v>0</v>
      </c>
      <c r="G311" s="10">
        <f>'Criteria'!F7</f>
        <v>5</v>
      </c>
      <c r="H311" s="10" t="str">
        <f>'Criteria'!G7</f>
        <v>Yes</v>
      </c>
      <c r="I311" s="14"/>
      <c r="J311" s="14"/>
      <c r="K311" s="14"/>
      <c r="L311" s="17"/>
      <c r="M311" s="17"/>
      <c r="N311" s="17"/>
      <c r="O311" s="13"/>
      <c r="P311" s="10">
        <f t="shared" si="20"/>
        <v>0</v>
      </c>
      <c r="Q311" s="10">
        <f t="shared" si="21"/>
        <v>0</v>
      </c>
      <c r="R311" s="10">
        <f t="shared" si="22"/>
        <v>0</v>
      </c>
      <c r="S311" s="10" t="str">
        <f t="shared" si="23"/>
        <v>Not applicable</v>
      </c>
      <c r="T311" s="10">
        <f t="shared" si="24"/>
        <v>0</v>
      </c>
    </row>
    <row r="312" spans="1:20" ht="48" customHeight="1">
      <c r="A312" s="10" t="s">
        <v>103</v>
      </c>
      <c r="B312" s="10" t="str">
        <f>IF(Vendors!B15="","",Vendors!B15)</f>
        <v/>
      </c>
      <c r="C312" s="10" t="s">
        <v>122</v>
      </c>
      <c r="D312" s="10" t="str">
        <f>'Criteria'!B8</f>
        <v>Security</v>
      </c>
      <c r="E312" s="11" t="str">
        <f>'Criteria'!D8</f>
        <v>EU data location</v>
      </c>
      <c r="F312" s="10">
        <f>IF(B312="",0,'Criteria'!I8)</f>
        <v>0</v>
      </c>
      <c r="G312" s="10">
        <f>'Criteria'!F8</f>
        <v>5</v>
      </c>
      <c r="H312" s="10" t="str">
        <f>'Criteria'!G8</f>
        <v>Yes</v>
      </c>
      <c r="I312" s="14"/>
      <c r="J312" s="14"/>
      <c r="K312" s="14"/>
      <c r="L312" s="17"/>
      <c r="M312" s="17"/>
      <c r="N312" s="17"/>
      <c r="O312" s="13"/>
      <c r="P312" s="10">
        <f t="shared" si="20"/>
        <v>0</v>
      </c>
      <c r="Q312" s="10">
        <f t="shared" si="21"/>
        <v>0</v>
      </c>
      <c r="R312" s="10">
        <f t="shared" si="22"/>
        <v>0</v>
      </c>
      <c r="S312" s="10" t="str">
        <f t="shared" si="23"/>
        <v>Not applicable</v>
      </c>
      <c r="T312" s="10">
        <f t="shared" si="24"/>
        <v>0</v>
      </c>
    </row>
    <row r="313" spans="1:20" ht="48" customHeight="1">
      <c r="A313" s="10" t="s">
        <v>103</v>
      </c>
      <c r="B313" s="10" t="str">
        <f>IF(Vendors!B15="","",Vendors!B15)</f>
        <v/>
      </c>
      <c r="C313" s="10" t="s">
        <v>125</v>
      </c>
      <c r="D313" s="10" t="str">
        <f>'Criteria'!B9</f>
        <v>Security</v>
      </c>
      <c r="E313" s="11" t="str">
        <f>'Criteria'!D9</f>
        <v>Backup and recovery</v>
      </c>
      <c r="F313" s="10">
        <f>IF(B313="",0,'Criteria'!I9)</f>
        <v>0</v>
      </c>
      <c r="G313" s="10">
        <f>'Criteria'!F9</f>
        <v>5</v>
      </c>
      <c r="H313" s="10" t="str">
        <f>'Criteria'!G9</f>
        <v>Yes</v>
      </c>
      <c r="I313" s="14"/>
      <c r="J313" s="14"/>
      <c r="K313" s="14"/>
      <c r="L313" s="17"/>
      <c r="M313" s="17"/>
      <c r="N313" s="17"/>
      <c r="O313" s="13"/>
      <c r="P313" s="10">
        <f t="shared" si="20"/>
        <v>0</v>
      </c>
      <c r="Q313" s="10">
        <f t="shared" si="21"/>
        <v>0</v>
      </c>
      <c r="R313" s="10">
        <f t="shared" si="22"/>
        <v>0</v>
      </c>
      <c r="S313" s="10" t="str">
        <f t="shared" si="23"/>
        <v>Not applicable</v>
      </c>
      <c r="T313" s="10">
        <f t="shared" si="24"/>
        <v>0</v>
      </c>
    </row>
    <row r="314" spans="1:20" ht="48" customHeight="1">
      <c r="A314" s="10" t="s">
        <v>103</v>
      </c>
      <c r="B314" s="10" t="str">
        <f>IF(Vendors!B15="","",Vendors!B15)</f>
        <v/>
      </c>
      <c r="C314" s="10" t="s">
        <v>128</v>
      </c>
      <c r="D314" s="10" t="str">
        <f>'Criteria'!B10</f>
        <v>Security</v>
      </c>
      <c r="E314" s="11" t="str">
        <f>'Criteria'!D10</f>
        <v>Identity and permissions</v>
      </c>
      <c r="F314" s="10">
        <f>IF(B314="",0,'Criteria'!I10)</f>
        <v>0</v>
      </c>
      <c r="G314" s="10">
        <f>'Criteria'!F10</f>
        <v>4</v>
      </c>
      <c r="H314" s="10" t="str">
        <f>'Criteria'!G10</f>
        <v>Yes</v>
      </c>
      <c r="I314" s="14"/>
      <c r="J314" s="14"/>
      <c r="K314" s="14"/>
      <c r="L314" s="17"/>
      <c r="M314" s="17"/>
      <c r="N314" s="17"/>
      <c r="O314" s="13"/>
      <c r="P314" s="10">
        <f t="shared" si="20"/>
        <v>0</v>
      </c>
      <c r="Q314" s="10">
        <f t="shared" si="21"/>
        <v>0</v>
      </c>
      <c r="R314" s="10">
        <f t="shared" si="22"/>
        <v>0</v>
      </c>
      <c r="S314" s="10" t="str">
        <f t="shared" si="23"/>
        <v>Not applicable</v>
      </c>
      <c r="T314" s="10">
        <f t="shared" si="24"/>
        <v>0</v>
      </c>
    </row>
    <row r="315" spans="1:20" ht="48" customHeight="1">
      <c r="A315" s="10" t="s">
        <v>103</v>
      </c>
      <c r="B315" s="10" t="str">
        <f>IF(Vendors!B15="","",Vendors!B15)</f>
        <v/>
      </c>
      <c r="C315" s="10" t="s">
        <v>131</v>
      </c>
      <c r="D315" s="10" t="str">
        <f>'Criteria'!B11</f>
        <v>Security</v>
      </c>
      <c r="E315" s="11" t="str">
        <f>'Criteria'!D11</f>
        <v>Privacy and incident response</v>
      </c>
      <c r="F315" s="10">
        <f>IF(B315="",0,'Criteria'!I11)</f>
        <v>0</v>
      </c>
      <c r="G315" s="10">
        <f>'Criteria'!F11</f>
        <v>4</v>
      </c>
      <c r="H315" s="10" t="str">
        <f>'Criteria'!G11</f>
        <v>Yes</v>
      </c>
      <c r="I315" s="14"/>
      <c r="J315" s="14"/>
      <c r="K315" s="14"/>
      <c r="L315" s="17"/>
      <c r="M315" s="17"/>
      <c r="N315" s="17"/>
      <c r="O315" s="13"/>
      <c r="P315" s="10">
        <f t="shared" si="20"/>
        <v>0</v>
      </c>
      <c r="Q315" s="10">
        <f t="shared" si="21"/>
        <v>0</v>
      </c>
      <c r="R315" s="10">
        <f t="shared" si="22"/>
        <v>0</v>
      </c>
      <c r="S315" s="10" t="str">
        <f t="shared" si="23"/>
        <v>Not applicable</v>
      </c>
      <c r="T315" s="10">
        <f t="shared" si="24"/>
        <v>0</v>
      </c>
    </row>
    <row r="316" spans="1:20" ht="48" customHeight="1">
      <c r="A316" s="10" t="s">
        <v>103</v>
      </c>
      <c r="B316" s="10" t="str">
        <f>IF(Vendors!B15="","",Vendors!B15)</f>
        <v/>
      </c>
      <c r="C316" s="10" t="s">
        <v>134</v>
      </c>
      <c r="D316" s="10" t="str">
        <f>'Criteria'!B12</f>
        <v>Security</v>
      </c>
      <c r="E316" s="11" t="str">
        <f>'Criteria'!D12</f>
        <v>Availability and service history</v>
      </c>
      <c r="F316" s="10">
        <f>IF(B316="",0,'Criteria'!I12)</f>
        <v>0</v>
      </c>
      <c r="G316" s="10">
        <f>'Criteria'!F12</f>
        <v>3</v>
      </c>
      <c r="H316" s="10" t="str">
        <f>'Criteria'!G12</f>
        <v>No</v>
      </c>
      <c r="I316" s="14"/>
      <c r="J316" s="14"/>
      <c r="K316" s="14"/>
      <c r="L316" s="17"/>
      <c r="M316" s="17"/>
      <c r="N316" s="17"/>
      <c r="O316" s="13"/>
      <c r="P316" s="10">
        <f t="shared" si="20"/>
        <v>0</v>
      </c>
      <c r="Q316" s="10">
        <f t="shared" si="21"/>
        <v>0</v>
      </c>
      <c r="R316" s="10">
        <f t="shared" si="22"/>
        <v>0</v>
      </c>
      <c r="S316" s="10" t="str">
        <f t="shared" si="23"/>
        <v>Not applicable</v>
      </c>
      <c r="T316" s="10">
        <f t="shared" si="24"/>
        <v>0</v>
      </c>
    </row>
    <row r="317" spans="1:20" ht="48" customHeight="1">
      <c r="A317" s="10" t="s">
        <v>103</v>
      </c>
      <c r="B317" s="10" t="str">
        <f>IF(Vendors!B15="","",Vendors!B15)</f>
        <v/>
      </c>
      <c r="C317" s="10" t="s">
        <v>138</v>
      </c>
      <c r="D317" s="10" t="str">
        <f>'Criteria'!B13</f>
        <v>QMS</v>
      </c>
      <c r="E317" s="11" t="str">
        <f>'Criteria'!D13</f>
        <v>Document control</v>
      </c>
      <c r="F317" s="10">
        <f>IF(B317="",0,'Criteria'!I13)</f>
        <v>0</v>
      </c>
      <c r="G317" s="10">
        <f>'Criteria'!F13</f>
        <v>5</v>
      </c>
      <c r="H317" s="10" t="str">
        <f>'Criteria'!G13</f>
        <v>Yes</v>
      </c>
      <c r="I317" s="14"/>
      <c r="J317" s="14"/>
      <c r="K317" s="14"/>
      <c r="L317" s="17"/>
      <c r="M317" s="17"/>
      <c r="N317" s="17"/>
      <c r="O317" s="13"/>
      <c r="P317" s="10">
        <f t="shared" si="20"/>
        <v>0</v>
      </c>
      <c r="Q317" s="10">
        <f t="shared" si="21"/>
        <v>0</v>
      </c>
      <c r="R317" s="10">
        <f t="shared" si="22"/>
        <v>0</v>
      </c>
      <c r="S317" s="10" t="str">
        <f t="shared" si="23"/>
        <v>Not applicable</v>
      </c>
      <c r="T317" s="10">
        <f t="shared" si="24"/>
        <v>0</v>
      </c>
    </row>
    <row r="318" spans="1:20" ht="48" customHeight="1">
      <c r="A318" s="10" t="s">
        <v>103</v>
      </c>
      <c r="B318" s="10" t="str">
        <f>IF(Vendors!B15="","",Vendors!B15)</f>
        <v/>
      </c>
      <c r="C318" s="10" t="s">
        <v>142</v>
      </c>
      <c r="D318" s="10" t="str">
        <f>'Criteria'!B14</f>
        <v>QMS</v>
      </c>
      <c r="E318" s="11" t="str">
        <f>'Criteria'!D14</f>
        <v>Non-conformance and CAPA</v>
      </c>
      <c r="F318" s="10">
        <f>IF(B318="",0,'Criteria'!I14)</f>
        <v>0</v>
      </c>
      <c r="G318" s="10">
        <f>'Criteria'!F14</f>
        <v>5</v>
      </c>
      <c r="H318" s="10" t="str">
        <f>'Criteria'!G14</f>
        <v>Yes</v>
      </c>
      <c r="I318" s="14"/>
      <c r="J318" s="14"/>
      <c r="K318" s="14"/>
      <c r="L318" s="17"/>
      <c r="M318" s="17"/>
      <c r="N318" s="17"/>
      <c r="O318" s="13"/>
      <c r="P318" s="10">
        <f t="shared" si="20"/>
        <v>0</v>
      </c>
      <c r="Q318" s="10">
        <f t="shared" si="21"/>
        <v>0</v>
      </c>
      <c r="R318" s="10">
        <f t="shared" si="22"/>
        <v>0</v>
      </c>
      <c r="S318" s="10" t="str">
        <f t="shared" si="23"/>
        <v>Not applicable</v>
      </c>
      <c r="T318" s="10">
        <f t="shared" si="24"/>
        <v>0</v>
      </c>
    </row>
    <row r="319" spans="1:20" ht="48" customHeight="1">
      <c r="A319" s="10" t="s">
        <v>103</v>
      </c>
      <c r="B319" s="10" t="str">
        <f>IF(Vendors!B15="","",Vendors!B15)</f>
        <v/>
      </c>
      <c r="C319" s="10" t="s">
        <v>145</v>
      </c>
      <c r="D319" s="10" t="str">
        <f>'Criteria'!B15</f>
        <v>QMS</v>
      </c>
      <c r="E319" s="11" t="str">
        <f>'Criteria'!D15</f>
        <v>Supplier control</v>
      </c>
      <c r="F319" s="10">
        <f>IF(B319="",0,'Criteria'!I15)</f>
        <v>0</v>
      </c>
      <c r="G319" s="10">
        <f>'Criteria'!F15</f>
        <v>4</v>
      </c>
      <c r="H319" s="10" t="str">
        <f>'Criteria'!G15</f>
        <v>Yes</v>
      </c>
      <c r="I319" s="14"/>
      <c r="J319" s="14"/>
      <c r="K319" s="14"/>
      <c r="L319" s="17"/>
      <c r="M319" s="17"/>
      <c r="N319" s="17"/>
      <c r="O319" s="13"/>
      <c r="P319" s="10">
        <f t="shared" si="20"/>
        <v>0</v>
      </c>
      <c r="Q319" s="10">
        <f t="shared" si="21"/>
        <v>0</v>
      </c>
      <c r="R319" s="10">
        <f t="shared" si="22"/>
        <v>0</v>
      </c>
      <c r="S319" s="10" t="str">
        <f t="shared" si="23"/>
        <v>Not applicable</v>
      </c>
      <c r="T319" s="10">
        <f t="shared" si="24"/>
        <v>0</v>
      </c>
    </row>
    <row r="320" spans="1:20" ht="48" customHeight="1">
      <c r="A320" s="10" t="s">
        <v>103</v>
      </c>
      <c r="B320" s="10" t="str">
        <f>IF(Vendors!B15="","",Vendors!B15)</f>
        <v/>
      </c>
      <c r="C320" s="10" t="s">
        <v>148</v>
      </c>
      <c r="D320" s="10" t="str">
        <f>'Criteria'!B16</f>
        <v>QMS</v>
      </c>
      <c r="E320" s="11" t="str">
        <f>'Criteria'!D16</f>
        <v>Training and competence</v>
      </c>
      <c r="F320" s="10">
        <f>IF(B320="",0,'Criteria'!I16)</f>
        <v>0</v>
      </c>
      <c r="G320" s="10">
        <f>'Criteria'!F16</f>
        <v>4</v>
      </c>
      <c r="H320" s="10" t="str">
        <f>'Criteria'!G16</f>
        <v>No</v>
      </c>
      <c r="I320" s="14"/>
      <c r="J320" s="14"/>
      <c r="K320" s="14"/>
      <c r="L320" s="17"/>
      <c r="M320" s="17"/>
      <c r="N320" s="17"/>
      <c r="O320" s="13"/>
      <c r="P320" s="10">
        <f t="shared" si="20"/>
        <v>0</v>
      </c>
      <c r="Q320" s="10">
        <f t="shared" si="21"/>
        <v>0</v>
      </c>
      <c r="R320" s="10">
        <f t="shared" si="22"/>
        <v>0</v>
      </c>
      <c r="S320" s="10" t="str">
        <f t="shared" si="23"/>
        <v>Not applicable</v>
      </c>
      <c r="T320" s="10">
        <f t="shared" si="24"/>
        <v>0</v>
      </c>
    </row>
    <row r="321" spans="1:20" ht="48" customHeight="1">
      <c r="A321" s="10" t="s">
        <v>103</v>
      </c>
      <c r="B321" s="10" t="str">
        <f>IF(Vendors!B15="","",Vendors!B15)</f>
        <v/>
      </c>
      <c r="C321" s="10" t="s">
        <v>151</v>
      </c>
      <c r="D321" s="10" t="str">
        <f>'Criteria'!B17</f>
        <v>QMS</v>
      </c>
      <c r="E321" s="11" t="str">
        <f>'Criteria'!D17</f>
        <v>Complaints and post-market processes</v>
      </c>
      <c r="F321" s="10">
        <f>IF(B321="",0,'Criteria'!I17)</f>
        <v>0</v>
      </c>
      <c r="G321" s="10">
        <f>'Criteria'!F17</f>
        <v>4</v>
      </c>
      <c r="H321" s="10" t="str">
        <f>'Criteria'!G17</f>
        <v>No</v>
      </c>
      <c r="I321" s="14"/>
      <c r="J321" s="14"/>
      <c r="K321" s="14"/>
      <c r="L321" s="17"/>
      <c r="M321" s="17"/>
      <c r="N321" s="17"/>
      <c r="O321" s="13"/>
      <c r="P321" s="10">
        <f t="shared" si="20"/>
        <v>0</v>
      </c>
      <c r="Q321" s="10">
        <f t="shared" si="21"/>
        <v>0</v>
      </c>
      <c r="R321" s="10">
        <f t="shared" si="22"/>
        <v>0</v>
      </c>
      <c r="S321" s="10" t="str">
        <f t="shared" si="23"/>
        <v>Not applicable</v>
      </c>
      <c r="T321" s="10">
        <f t="shared" si="24"/>
        <v>0</v>
      </c>
    </row>
    <row r="322" spans="1:20" ht="48" customHeight="1">
      <c r="A322" s="10" t="s">
        <v>103</v>
      </c>
      <c r="B322" s="10" t="str">
        <f>IF(Vendors!B15="","",Vendors!B15)</f>
        <v/>
      </c>
      <c r="C322" s="10" t="s">
        <v>154</v>
      </c>
      <c r="D322" s="10" t="str">
        <f>'Criteria'!B18</f>
        <v>QMS</v>
      </c>
      <c r="E322" s="11" t="str">
        <f>'Criteria'!D18</f>
        <v>Audits and management review</v>
      </c>
      <c r="F322" s="10">
        <f>IF(B322="",0,'Criteria'!I18)</f>
        <v>0</v>
      </c>
      <c r="G322" s="10">
        <f>'Criteria'!F18</f>
        <v>3</v>
      </c>
      <c r="H322" s="10" t="str">
        <f>'Criteria'!G18</f>
        <v>No</v>
      </c>
      <c r="I322" s="14"/>
      <c r="J322" s="14"/>
      <c r="K322" s="14"/>
      <c r="L322" s="17"/>
      <c r="M322" s="17"/>
      <c r="N322" s="17"/>
      <c r="O322" s="13"/>
      <c r="P322" s="10">
        <f t="shared" si="20"/>
        <v>0</v>
      </c>
      <c r="Q322" s="10">
        <f t="shared" si="21"/>
        <v>0</v>
      </c>
      <c r="R322" s="10">
        <f t="shared" si="22"/>
        <v>0</v>
      </c>
      <c r="S322" s="10" t="str">
        <f t="shared" si="23"/>
        <v>Not applicable</v>
      </c>
      <c r="T322" s="10">
        <f t="shared" si="24"/>
        <v>0</v>
      </c>
    </row>
    <row r="323" spans="1:20" ht="48" customHeight="1">
      <c r="A323" s="10" t="s">
        <v>103</v>
      </c>
      <c r="B323" s="10" t="str">
        <f>IF(Vendors!B15="","",Vendors!B15)</f>
        <v/>
      </c>
      <c r="C323" s="10" t="s">
        <v>157</v>
      </c>
      <c r="D323" s="10" t="str">
        <f>'Criteria'!B19</f>
        <v>QMS</v>
      </c>
      <c r="E323" s="11" t="str">
        <f>'Criteria'!D19</f>
        <v>Quality risk and change linkage</v>
      </c>
      <c r="F323" s="10">
        <f>IF(B323="",0,'Criteria'!I19)</f>
        <v>0</v>
      </c>
      <c r="G323" s="10">
        <f>'Criteria'!F19</f>
        <v>4</v>
      </c>
      <c r="H323" s="10" t="str">
        <f>'Criteria'!G19</f>
        <v>No</v>
      </c>
      <c r="I323" s="14"/>
      <c r="J323" s="14"/>
      <c r="K323" s="14"/>
      <c r="L323" s="17"/>
      <c r="M323" s="17"/>
      <c r="N323" s="17"/>
      <c r="O323" s="13"/>
      <c r="P323" s="10">
        <f t="shared" si="20"/>
        <v>0</v>
      </c>
      <c r="Q323" s="10">
        <f t="shared" si="21"/>
        <v>0</v>
      </c>
      <c r="R323" s="10">
        <f t="shared" si="22"/>
        <v>0</v>
      </c>
      <c r="S323" s="10" t="str">
        <f t="shared" si="23"/>
        <v>Not applicable</v>
      </c>
      <c r="T323" s="10">
        <f t="shared" si="24"/>
        <v>0</v>
      </c>
    </row>
    <row r="324" spans="1:20" ht="48" customHeight="1">
      <c r="A324" s="10" t="s">
        <v>103</v>
      </c>
      <c r="B324" s="10" t="str">
        <f>IF(Vendors!B15="","",Vendors!B15)</f>
        <v/>
      </c>
      <c r="C324" s="10" t="s">
        <v>160</v>
      </c>
      <c r="D324" s="10" t="str">
        <f>'Criteria'!B20</f>
        <v>PLM</v>
      </c>
      <c r="E324" s="11" t="str">
        <f>'Criteria'!D20</f>
        <v>Version and revision control</v>
      </c>
      <c r="F324" s="10">
        <f>IF(B324="",0,'Criteria'!I20)</f>
        <v>0</v>
      </c>
      <c r="G324" s="10">
        <f>'Criteria'!F20</f>
        <v>5</v>
      </c>
      <c r="H324" s="10" t="str">
        <f>'Criteria'!G20</f>
        <v>Yes</v>
      </c>
      <c r="I324" s="14"/>
      <c r="J324" s="14"/>
      <c r="K324" s="14"/>
      <c r="L324" s="17"/>
      <c r="M324" s="17"/>
      <c r="N324" s="17"/>
      <c r="O324" s="13"/>
      <c r="P324" s="10">
        <f t="shared" si="20"/>
        <v>0</v>
      </c>
      <c r="Q324" s="10">
        <f t="shared" si="21"/>
        <v>0</v>
      </c>
      <c r="R324" s="10">
        <f t="shared" si="22"/>
        <v>0</v>
      </c>
      <c r="S324" s="10" t="str">
        <f t="shared" si="23"/>
        <v>Not applicable</v>
      </c>
      <c r="T324" s="10">
        <f t="shared" si="24"/>
        <v>0</v>
      </c>
    </row>
    <row r="325" spans="1:20" ht="48" customHeight="1">
      <c r="A325" s="10" t="s">
        <v>103</v>
      </c>
      <c r="B325" s="10" t="str">
        <f>IF(Vendors!B15="","",Vendors!B15)</f>
        <v/>
      </c>
      <c r="C325" s="10" t="s">
        <v>164</v>
      </c>
      <c r="D325" s="10" t="str">
        <f>'Criteria'!B21</f>
        <v>PLM</v>
      </c>
      <c r="E325" s="11" t="str">
        <f>'Criteria'!D21</f>
        <v>Redline and comparison</v>
      </c>
      <c r="F325" s="10">
        <f>IF(B325="",0,'Criteria'!I21)</f>
        <v>0</v>
      </c>
      <c r="G325" s="10">
        <f>'Criteria'!F21</f>
        <v>4</v>
      </c>
      <c r="H325" s="10" t="str">
        <f>'Criteria'!G21</f>
        <v>No</v>
      </c>
      <c r="I325" s="14"/>
      <c r="J325" s="14"/>
      <c r="K325" s="14"/>
      <c r="L325" s="17"/>
      <c r="M325" s="17"/>
      <c r="N325" s="17"/>
      <c r="O325" s="13"/>
      <c r="P325" s="10">
        <f t="shared" si="20"/>
        <v>0</v>
      </c>
      <c r="Q325" s="10">
        <f t="shared" si="21"/>
        <v>0</v>
      </c>
      <c r="R325" s="10">
        <f t="shared" si="22"/>
        <v>0</v>
      </c>
      <c r="S325" s="10" t="str">
        <f t="shared" si="23"/>
        <v>Not applicable</v>
      </c>
      <c r="T325" s="10">
        <f t="shared" si="24"/>
        <v>0</v>
      </c>
    </row>
    <row r="326" spans="1:20" ht="48" customHeight="1">
      <c r="A326" s="10" t="s">
        <v>103</v>
      </c>
      <c r="B326" s="10" t="str">
        <f>IF(Vendors!B15="","",Vendors!B15)</f>
        <v/>
      </c>
      <c r="C326" s="10" t="s">
        <v>167</v>
      </c>
      <c r="D326" s="10" t="str">
        <f>'Criteria'!B22</f>
        <v>PLM</v>
      </c>
      <c r="E326" s="11" t="str">
        <f>'Criteria'!D22</f>
        <v>Configurable lifecycle phases</v>
      </c>
      <c r="F326" s="10">
        <f>IF(B326="",0,'Criteria'!I22)</f>
        <v>0</v>
      </c>
      <c r="G326" s="10">
        <f>'Criteria'!F22</f>
        <v>5</v>
      </c>
      <c r="H326" s="10" t="str">
        <f>'Criteria'!G22</f>
        <v>Yes</v>
      </c>
      <c r="I326" s="14"/>
      <c r="J326" s="14"/>
      <c r="K326" s="14"/>
      <c r="L326" s="17"/>
      <c r="M326" s="17"/>
      <c r="N326" s="17"/>
      <c r="O326" s="13"/>
      <c r="P326" s="10">
        <f t="shared" si="20"/>
        <v>0</v>
      </c>
      <c r="Q326" s="10">
        <f t="shared" si="21"/>
        <v>0</v>
      </c>
      <c r="R326" s="10">
        <f t="shared" si="22"/>
        <v>0</v>
      </c>
      <c r="S326" s="10" t="str">
        <f t="shared" si="23"/>
        <v>Not applicable</v>
      </c>
      <c r="T326" s="10">
        <f t="shared" si="24"/>
        <v>0</v>
      </c>
    </row>
    <row r="327" spans="1:20" ht="48" customHeight="1">
      <c r="A327" s="10" t="s">
        <v>103</v>
      </c>
      <c r="B327" s="10" t="str">
        <f>IF(Vendors!B15="","",Vendors!B15)</f>
        <v/>
      </c>
      <c r="C327" s="10" t="s">
        <v>170</v>
      </c>
      <c r="D327" s="10" t="str">
        <f>'Criteria'!B23</f>
        <v>PLM</v>
      </c>
      <c r="E327" s="11" t="str">
        <f>'Criteria'!D23</f>
        <v>Engineering change control</v>
      </c>
      <c r="F327" s="10">
        <f>IF(B327="",0,'Criteria'!I23)</f>
        <v>0</v>
      </c>
      <c r="G327" s="10">
        <f>'Criteria'!F23</f>
        <v>5</v>
      </c>
      <c r="H327" s="10" t="str">
        <f>'Criteria'!G23</f>
        <v>Yes</v>
      </c>
      <c r="I327" s="14"/>
      <c r="J327" s="14"/>
      <c r="K327" s="14"/>
      <c r="L327" s="17"/>
      <c r="M327" s="17"/>
      <c r="N327" s="17"/>
      <c r="O327" s="13"/>
      <c r="P327" s="10">
        <f t="shared" si="20"/>
        <v>0</v>
      </c>
      <c r="Q327" s="10">
        <f t="shared" si="21"/>
        <v>0</v>
      </c>
      <c r="R327" s="10">
        <f t="shared" si="22"/>
        <v>0</v>
      </c>
      <c r="S327" s="10" t="str">
        <f t="shared" si="23"/>
        <v>Not applicable</v>
      </c>
      <c r="T327" s="10">
        <f t="shared" si="24"/>
        <v>0</v>
      </c>
    </row>
    <row r="328" spans="1:20" ht="48" customHeight="1">
      <c r="A328" s="10" t="s">
        <v>103</v>
      </c>
      <c r="B328" s="10" t="str">
        <f>IF(Vendors!B15="","",Vendors!B15)</f>
        <v/>
      </c>
      <c r="C328" s="10" t="s">
        <v>173</v>
      </c>
      <c r="D328" s="10" t="str">
        <f>'Criteria'!B24</f>
        <v>PLM</v>
      </c>
      <c r="E328" s="11" t="str">
        <f>'Criteria'!D24</f>
        <v>BOM and configuration management</v>
      </c>
      <c r="F328" s="10">
        <f>IF(B328="",0,'Criteria'!I24)</f>
        <v>0</v>
      </c>
      <c r="G328" s="10">
        <f>'Criteria'!F24</f>
        <v>4</v>
      </c>
      <c r="H328" s="10" t="str">
        <f>'Criteria'!G24</f>
        <v>No</v>
      </c>
      <c r="I328" s="14"/>
      <c r="J328" s="14"/>
      <c r="K328" s="14"/>
      <c r="L328" s="17"/>
      <c r="M328" s="17"/>
      <c r="N328" s="17"/>
      <c r="O328" s="13"/>
      <c r="P328" s="10">
        <f t="shared" si="20"/>
        <v>0</v>
      </c>
      <c r="Q328" s="10">
        <f t="shared" si="21"/>
        <v>0</v>
      </c>
      <c r="R328" s="10">
        <f t="shared" si="22"/>
        <v>0</v>
      </c>
      <c r="S328" s="10" t="str">
        <f t="shared" si="23"/>
        <v>Not applicable</v>
      </c>
      <c r="T328" s="10">
        <f t="shared" si="24"/>
        <v>0</v>
      </c>
    </row>
    <row r="329" spans="1:20" ht="48" customHeight="1">
      <c r="A329" s="10" t="s">
        <v>103</v>
      </c>
      <c r="B329" s="10" t="str">
        <f>IF(Vendors!B15="","",Vendors!B15)</f>
        <v/>
      </c>
      <c r="C329" s="10" t="s">
        <v>176</v>
      </c>
      <c r="D329" s="10" t="str">
        <f>'Criteria'!B25</f>
        <v>PLM</v>
      </c>
      <c r="E329" s="11" t="str">
        <f>'Criteria'!D25</f>
        <v>Design evidence and traceability</v>
      </c>
      <c r="F329" s="10">
        <f>IF(B329="",0,'Criteria'!I25)</f>
        <v>0</v>
      </c>
      <c r="G329" s="10">
        <f>'Criteria'!F25</f>
        <v>5</v>
      </c>
      <c r="H329" s="10" t="str">
        <f>'Criteria'!G25</f>
        <v>Yes</v>
      </c>
      <c r="I329" s="14"/>
      <c r="J329" s="14"/>
      <c r="K329" s="14"/>
      <c r="L329" s="17"/>
      <c r="M329" s="17"/>
      <c r="N329" s="17"/>
      <c r="O329" s="13"/>
      <c r="P329" s="10">
        <f t="shared" si="20"/>
        <v>0</v>
      </c>
      <c r="Q329" s="10">
        <f t="shared" si="21"/>
        <v>0</v>
      </c>
      <c r="R329" s="10">
        <f t="shared" si="22"/>
        <v>0</v>
      </c>
      <c r="S329" s="10" t="str">
        <f t="shared" si="23"/>
        <v>Not applicable</v>
      </c>
      <c r="T329" s="10">
        <f t="shared" si="24"/>
        <v>0</v>
      </c>
    </row>
    <row r="330" spans="1:20" ht="48" customHeight="1">
      <c r="A330" s="10" t="s">
        <v>103</v>
      </c>
      <c r="B330" s="10" t="str">
        <f>IF(Vendors!B15="","",Vendors!B15)</f>
        <v/>
      </c>
      <c r="C330" s="10" t="s">
        <v>179</v>
      </c>
      <c r="D330" s="10" t="str">
        <f>'Criteria'!B26</f>
        <v>PLM</v>
      </c>
      <c r="E330" s="11" t="str">
        <f>'Criteria'!D26</f>
        <v>CAD software integration</v>
      </c>
      <c r="F330" s="10">
        <f>IF(B330="",0,'Criteria'!I26)</f>
        <v>0</v>
      </c>
      <c r="G330" s="10">
        <f>'Criteria'!F26</f>
        <v>3</v>
      </c>
      <c r="H330" s="10" t="str">
        <f>'Criteria'!G26</f>
        <v>No</v>
      </c>
      <c r="I330" s="14"/>
      <c r="J330" s="14"/>
      <c r="K330" s="14"/>
      <c r="L330" s="17"/>
      <c r="M330" s="17"/>
      <c r="N330" s="17"/>
      <c r="O330" s="13"/>
      <c r="P330" s="10">
        <f t="shared" si="20"/>
        <v>0</v>
      </c>
      <c r="Q330" s="10">
        <f t="shared" si="21"/>
        <v>0</v>
      </c>
      <c r="R330" s="10">
        <f t="shared" si="22"/>
        <v>0</v>
      </c>
      <c r="S330" s="10" t="str">
        <f t="shared" si="23"/>
        <v>Not applicable</v>
      </c>
      <c r="T330" s="10">
        <f t="shared" si="24"/>
        <v>0</v>
      </c>
    </row>
    <row r="331" spans="1:20" ht="48" customHeight="1">
      <c r="A331" s="10" t="s">
        <v>103</v>
      </c>
      <c r="B331" s="10" t="str">
        <f>IF(Vendors!B15="","",Vendors!B15)</f>
        <v/>
      </c>
      <c r="C331" s="10" t="s">
        <v>180</v>
      </c>
      <c r="D331" s="10" t="str">
        <f>'Criteria'!B27</f>
        <v>Validation &amp; usability</v>
      </c>
      <c r="E331" s="11" t="str">
        <f>'Criteria'!D27</f>
        <v>Software assurance / validation support</v>
      </c>
      <c r="F331" s="10">
        <f>IF(B331="",0,'Criteria'!I27)</f>
        <v>0</v>
      </c>
      <c r="G331" s="10">
        <f>'Criteria'!F27</f>
        <v>5</v>
      </c>
      <c r="H331" s="10" t="str">
        <f>'Criteria'!G27</f>
        <v>Yes</v>
      </c>
      <c r="I331" s="14"/>
      <c r="J331" s="14"/>
      <c r="K331" s="14"/>
      <c r="L331" s="17"/>
      <c r="M331" s="17"/>
      <c r="N331" s="17"/>
      <c r="O331" s="13"/>
      <c r="P331" s="10">
        <f t="shared" si="20"/>
        <v>0</v>
      </c>
      <c r="Q331" s="10">
        <f t="shared" si="21"/>
        <v>0</v>
      </c>
      <c r="R331" s="10">
        <f t="shared" si="22"/>
        <v>0</v>
      </c>
      <c r="S331" s="10" t="str">
        <f t="shared" si="23"/>
        <v>Not applicable</v>
      </c>
      <c r="T331" s="10">
        <f t="shared" si="24"/>
        <v>0</v>
      </c>
    </row>
    <row r="332" spans="1:20" ht="48" customHeight="1">
      <c r="A332" s="10" t="s">
        <v>103</v>
      </c>
      <c r="B332" s="10" t="str">
        <f>IF(Vendors!B15="","",Vendors!B15)</f>
        <v/>
      </c>
      <c r="C332" s="10" t="s">
        <v>184</v>
      </c>
      <c r="D332" s="10" t="str">
        <f>'Criteria'!B28</f>
        <v>Validation &amp; usability</v>
      </c>
      <c r="E332" s="11" t="str">
        <f>'Criteria'!D28</f>
        <v>Audit trail and signatures</v>
      </c>
      <c r="F332" s="10">
        <f>IF(B332="",0,'Criteria'!I28)</f>
        <v>0</v>
      </c>
      <c r="G332" s="10">
        <f>'Criteria'!F28</f>
        <v>5</v>
      </c>
      <c r="H332" s="10" t="str">
        <f>'Criteria'!G28</f>
        <v>Yes</v>
      </c>
      <c r="I332" s="14"/>
      <c r="J332" s="14"/>
      <c r="K332" s="14"/>
      <c r="L332" s="17"/>
      <c r="M332" s="17"/>
      <c r="N332" s="17"/>
      <c r="O332" s="13"/>
      <c r="P332" s="10">
        <f t="shared" si="20"/>
        <v>0</v>
      </c>
      <c r="Q332" s="10">
        <f t="shared" si="21"/>
        <v>0</v>
      </c>
      <c r="R332" s="10">
        <f t="shared" si="22"/>
        <v>0</v>
      </c>
      <c r="S332" s="10" t="str">
        <f t="shared" si="23"/>
        <v>Not applicable</v>
      </c>
      <c r="T332" s="10">
        <f t="shared" si="24"/>
        <v>0</v>
      </c>
    </row>
    <row r="333" spans="1:20" ht="48" customHeight="1">
      <c r="A333" s="10" t="s">
        <v>103</v>
      </c>
      <c r="B333" s="10" t="str">
        <f>IF(Vendors!B15="","",Vendors!B15)</f>
        <v/>
      </c>
      <c r="C333" s="10" t="s">
        <v>187</v>
      </c>
      <c r="D333" s="10" t="str">
        <f>'Criteria'!B29</f>
        <v>Validation &amp; usability</v>
      </c>
      <c r="E333" s="11" t="str">
        <f>'Criteria'!D29</f>
        <v>User interface and task usability</v>
      </c>
      <c r="F333" s="10">
        <f>IF(B333="",0,'Criteria'!I29)</f>
        <v>0</v>
      </c>
      <c r="G333" s="10">
        <f>'Criteria'!F29</f>
        <v>4</v>
      </c>
      <c r="H333" s="10" t="str">
        <f>'Criteria'!G29</f>
        <v>No</v>
      </c>
      <c r="I333" s="14"/>
      <c r="J333" s="14"/>
      <c r="K333" s="14"/>
      <c r="L333" s="17"/>
      <c r="M333" s="17"/>
      <c r="N333" s="17"/>
      <c r="O333" s="13"/>
      <c r="P333" s="10">
        <f t="shared" si="20"/>
        <v>0</v>
      </c>
      <c r="Q333" s="10">
        <f t="shared" si="21"/>
        <v>0</v>
      </c>
      <c r="R333" s="10">
        <f t="shared" si="22"/>
        <v>0</v>
      </c>
      <c r="S333" s="10" t="str">
        <f t="shared" si="23"/>
        <v>Not applicable</v>
      </c>
      <c r="T333" s="10">
        <f t="shared" si="24"/>
        <v>0</v>
      </c>
    </row>
    <row r="334" spans="1:20" ht="48" customHeight="1">
      <c r="A334" s="10" t="s">
        <v>103</v>
      </c>
      <c r="B334" s="10" t="str">
        <f>IF(Vendors!B15="","",Vendors!B15)</f>
        <v/>
      </c>
      <c r="C334" s="10" t="s">
        <v>190</v>
      </c>
      <c r="D334" s="10" t="str">
        <f>'Criteria'!B30</f>
        <v>Validation &amp; usability</v>
      </c>
      <c r="E334" s="11" t="str">
        <f>'Criteria'!D30</f>
        <v>Configuration and upgrades</v>
      </c>
      <c r="F334" s="10">
        <f>IF(B334="",0,'Criteria'!I30)</f>
        <v>0</v>
      </c>
      <c r="G334" s="10">
        <f>'Criteria'!F30</f>
        <v>4</v>
      </c>
      <c r="H334" s="10" t="str">
        <f>'Criteria'!G30</f>
        <v>No</v>
      </c>
      <c r="I334" s="14"/>
      <c r="J334" s="14"/>
      <c r="K334" s="14"/>
      <c r="L334" s="17"/>
      <c r="M334" s="17"/>
      <c r="N334" s="17"/>
      <c r="O334" s="13"/>
      <c r="P334" s="10">
        <f t="shared" si="20"/>
        <v>0</v>
      </c>
      <c r="Q334" s="10">
        <f t="shared" si="21"/>
        <v>0</v>
      </c>
      <c r="R334" s="10">
        <f t="shared" si="22"/>
        <v>0</v>
      </c>
      <c r="S334" s="10" t="str">
        <f t="shared" si="23"/>
        <v>Not applicable</v>
      </c>
      <c r="T334" s="10">
        <f t="shared" si="24"/>
        <v>0</v>
      </c>
    </row>
    <row r="335" spans="1:20" ht="48" customHeight="1">
      <c r="A335" s="10" t="s">
        <v>103</v>
      </c>
      <c r="B335" s="10" t="str">
        <f>IF(Vendors!B15="","",Vendors!B15)</f>
        <v/>
      </c>
      <c r="C335" s="10" t="s">
        <v>193</v>
      </c>
      <c r="D335" s="10" t="str">
        <f>'Criteria'!B31</f>
        <v>Validation &amp; usability</v>
      </c>
      <c r="E335" s="11" t="str">
        <f>'Criteria'!D31</f>
        <v>Data migration and exit</v>
      </c>
      <c r="F335" s="10">
        <f>IF(B335="",0,'Criteria'!I31)</f>
        <v>0</v>
      </c>
      <c r="G335" s="10">
        <f>'Criteria'!F31</f>
        <v>4</v>
      </c>
      <c r="H335" s="10" t="str">
        <f>'Criteria'!G31</f>
        <v>Yes</v>
      </c>
      <c r="I335" s="14"/>
      <c r="J335" s="14"/>
      <c r="K335" s="14"/>
      <c r="L335" s="17"/>
      <c r="M335" s="17"/>
      <c r="N335" s="17"/>
      <c r="O335" s="13"/>
      <c r="P335" s="10">
        <f t="shared" si="20"/>
        <v>0</v>
      </c>
      <c r="Q335" s="10">
        <f t="shared" si="21"/>
        <v>0</v>
      </c>
      <c r="R335" s="10">
        <f t="shared" si="22"/>
        <v>0</v>
      </c>
      <c r="S335" s="10" t="str">
        <f t="shared" si="23"/>
        <v>Not applicable</v>
      </c>
      <c r="T335" s="10">
        <f t="shared" si="24"/>
        <v>0</v>
      </c>
    </row>
    <row r="336" spans="1:20" ht="48" customHeight="1">
      <c r="A336" s="10" t="s">
        <v>103</v>
      </c>
      <c r="B336" s="10" t="str">
        <f>IF(Vendors!B15="","",Vendors!B15)</f>
        <v/>
      </c>
      <c r="C336" s="10" t="s">
        <v>196</v>
      </c>
      <c r="D336" s="10" t="str">
        <f>'Criteria'!B32</f>
        <v>Onboarding &amp; support</v>
      </c>
      <c r="E336" s="11" t="str">
        <f>'Criteria'!D32</f>
        <v>Implementation and onboarding</v>
      </c>
      <c r="F336" s="10">
        <f>IF(B336="",0,'Criteria'!I32)</f>
        <v>0</v>
      </c>
      <c r="G336" s="10">
        <f>'Criteria'!F32</f>
        <v>4</v>
      </c>
      <c r="H336" s="10" t="str">
        <f>'Criteria'!G32</f>
        <v>No</v>
      </c>
      <c r="I336" s="14"/>
      <c r="J336" s="14"/>
      <c r="K336" s="14"/>
      <c r="L336" s="17"/>
      <c r="M336" s="17"/>
      <c r="N336" s="17"/>
      <c r="O336" s="13"/>
      <c r="P336" s="10">
        <f t="shared" si="20"/>
        <v>0</v>
      </c>
      <c r="Q336" s="10">
        <f t="shared" si="21"/>
        <v>0</v>
      </c>
      <c r="R336" s="10">
        <f t="shared" si="22"/>
        <v>0</v>
      </c>
      <c r="S336" s="10" t="str">
        <f t="shared" si="23"/>
        <v>Not applicable</v>
      </c>
      <c r="T336" s="10">
        <f t="shared" si="24"/>
        <v>0</v>
      </c>
    </row>
    <row r="337" spans="1:20" ht="48" customHeight="1">
      <c r="A337" s="10" t="s">
        <v>103</v>
      </c>
      <c r="B337" s="10" t="str">
        <f>IF(Vendors!B15="","",Vendors!B15)</f>
        <v/>
      </c>
      <c r="C337" s="10" t="s">
        <v>199</v>
      </c>
      <c r="D337" s="10" t="str">
        <f>'Criteria'!B33</f>
        <v>Onboarding &amp; support</v>
      </c>
      <c r="E337" s="11" t="str">
        <f>'Criteria'!D33</f>
        <v>Training offering</v>
      </c>
      <c r="F337" s="10">
        <f>IF(B337="",0,'Criteria'!I33)</f>
        <v>0</v>
      </c>
      <c r="G337" s="10">
        <f>'Criteria'!F33</f>
        <v>3</v>
      </c>
      <c r="H337" s="10" t="str">
        <f>'Criteria'!G33</f>
        <v>No</v>
      </c>
      <c r="I337" s="14"/>
      <c r="J337" s="14"/>
      <c r="K337" s="14"/>
      <c r="L337" s="17"/>
      <c r="M337" s="17"/>
      <c r="N337" s="17"/>
      <c r="O337" s="13"/>
      <c r="P337" s="10">
        <f t="shared" si="20"/>
        <v>0</v>
      </c>
      <c r="Q337" s="10">
        <f t="shared" si="21"/>
        <v>0</v>
      </c>
      <c r="R337" s="10">
        <f t="shared" si="22"/>
        <v>0</v>
      </c>
      <c r="S337" s="10" t="str">
        <f t="shared" si="23"/>
        <v>Not applicable</v>
      </c>
      <c r="T337" s="10">
        <f t="shared" si="24"/>
        <v>0</v>
      </c>
    </row>
    <row r="338" spans="1:20" ht="48" customHeight="1">
      <c r="A338" s="10" t="s">
        <v>103</v>
      </c>
      <c r="B338" s="10" t="str">
        <f>IF(Vendors!B15="","",Vendors!B15)</f>
        <v/>
      </c>
      <c r="C338" s="10" t="s">
        <v>202</v>
      </c>
      <c r="D338" s="10" t="str">
        <f>'Criteria'!B34</f>
        <v>Onboarding &amp; support</v>
      </c>
      <c r="E338" s="11" t="str">
        <f>'Criteria'!D34</f>
        <v>Sandbox access</v>
      </c>
      <c r="F338" s="10">
        <f>IF(B338="",0,'Criteria'!I34)</f>
        <v>0</v>
      </c>
      <c r="G338" s="10">
        <f>'Criteria'!F34</f>
        <v>4</v>
      </c>
      <c r="H338" s="10" t="str">
        <f>'Criteria'!G34</f>
        <v>Yes</v>
      </c>
      <c r="I338" s="14"/>
      <c r="J338" s="14"/>
      <c r="K338" s="14"/>
      <c r="L338" s="17"/>
      <c r="M338" s="17"/>
      <c r="N338" s="17"/>
      <c r="O338" s="13"/>
      <c r="P338" s="10">
        <f t="shared" si="20"/>
        <v>0</v>
      </c>
      <c r="Q338" s="10">
        <f t="shared" si="21"/>
        <v>0</v>
      </c>
      <c r="R338" s="10">
        <f t="shared" si="22"/>
        <v>0</v>
      </c>
      <c r="S338" s="10" t="str">
        <f t="shared" si="23"/>
        <v>Not applicable</v>
      </c>
      <c r="T338" s="10">
        <f t="shared" si="24"/>
        <v>0</v>
      </c>
    </row>
    <row r="339" spans="1:20" ht="48" customHeight="1">
      <c r="A339" s="10" t="s">
        <v>103</v>
      </c>
      <c r="B339" s="10" t="str">
        <f>IF(Vendors!B15="","",Vendors!B15)</f>
        <v/>
      </c>
      <c r="C339" s="10" t="s">
        <v>205</v>
      </c>
      <c r="D339" s="10" t="str">
        <f>'Criteria'!B35</f>
        <v>Onboarding &amp; support</v>
      </c>
      <c r="E339" s="11" t="str">
        <f>'Criteria'!D35</f>
        <v>Support and escalation</v>
      </c>
      <c r="F339" s="10">
        <f>IF(B339="",0,'Criteria'!I35)</f>
        <v>0</v>
      </c>
      <c r="G339" s="10">
        <f>'Criteria'!F35</f>
        <v>4</v>
      </c>
      <c r="H339" s="10" t="str">
        <f>'Criteria'!G35</f>
        <v>No</v>
      </c>
      <c r="I339" s="14"/>
      <c r="J339" s="14"/>
      <c r="K339" s="14"/>
      <c r="L339" s="17"/>
      <c r="M339" s="17"/>
      <c r="N339" s="17"/>
      <c r="O339" s="13"/>
      <c r="P339" s="10">
        <f t="shared" si="20"/>
        <v>0</v>
      </c>
      <c r="Q339" s="10">
        <f t="shared" si="21"/>
        <v>0</v>
      </c>
      <c r="R339" s="10">
        <f t="shared" si="22"/>
        <v>0</v>
      </c>
      <c r="S339" s="10" t="str">
        <f t="shared" si="23"/>
        <v>Not applicable</v>
      </c>
      <c r="T339" s="10">
        <f t="shared" si="24"/>
        <v>0</v>
      </c>
    </row>
    <row r="340" spans="1:20" ht="48" customHeight="1">
      <c r="A340" s="10" t="s">
        <v>103</v>
      </c>
      <c r="B340" s="10" t="str">
        <f>IF(Vendors!B15="","",Vendors!B15)</f>
        <v/>
      </c>
      <c r="C340" s="10" t="s">
        <v>208</v>
      </c>
      <c r="D340" s="10" t="str">
        <f>'Criteria'!B36</f>
        <v>Vendor reliability</v>
      </c>
      <c r="E340" s="11" t="str">
        <f>'Criteria'!D36</f>
        <v>Medtech reference customers</v>
      </c>
      <c r="F340" s="10">
        <f>IF(B340="",0,'Criteria'!I36)</f>
        <v>0</v>
      </c>
      <c r="G340" s="10">
        <f>'Criteria'!F36</f>
        <v>5</v>
      </c>
      <c r="H340" s="10" t="str">
        <f>'Criteria'!G36</f>
        <v>No</v>
      </c>
      <c r="I340" s="14"/>
      <c r="J340" s="14"/>
      <c r="K340" s="14"/>
      <c r="L340" s="17"/>
      <c r="M340" s="17"/>
      <c r="N340" s="17"/>
      <c r="O340" s="13"/>
      <c r="P340" s="10">
        <f t="shared" si="20"/>
        <v>0</v>
      </c>
      <c r="Q340" s="10">
        <f t="shared" si="21"/>
        <v>0</v>
      </c>
      <c r="R340" s="10">
        <f t="shared" si="22"/>
        <v>0</v>
      </c>
      <c r="S340" s="10" t="str">
        <f t="shared" si="23"/>
        <v>Not applicable</v>
      </c>
      <c r="T340" s="10">
        <f t="shared" si="24"/>
        <v>0</v>
      </c>
    </row>
    <row r="341" spans="1:20" ht="48" customHeight="1">
      <c r="A341" s="10" t="s">
        <v>103</v>
      </c>
      <c r="B341" s="10" t="str">
        <f>IF(Vendors!B15="","",Vendors!B15)</f>
        <v/>
      </c>
      <c r="C341" s="10" t="s">
        <v>211</v>
      </c>
      <c r="D341" s="10" t="str">
        <f>'Criteria'!B37</f>
        <v>Vendor reliability</v>
      </c>
      <c r="E341" s="11" t="str">
        <f>'Criteria'!D37</f>
        <v>Company maturity and stability</v>
      </c>
      <c r="F341" s="10">
        <f>IF(B341="",0,'Criteria'!I37)</f>
        <v>0</v>
      </c>
      <c r="G341" s="10">
        <f>'Criteria'!F37</f>
        <v>3</v>
      </c>
      <c r="H341" s="10" t="str">
        <f>'Criteria'!G37</f>
        <v>No</v>
      </c>
      <c r="I341" s="14"/>
      <c r="J341" s="14"/>
      <c r="K341" s="14"/>
      <c r="L341" s="17"/>
      <c r="M341" s="17"/>
      <c r="N341" s="17"/>
      <c r="O341" s="13"/>
      <c r="P341" s="10">
        <f t="shared" si="20"/>
        <v>0</v>
      </c>
      <c r="Q341" s="10">
        <f t="shared" si="21"/>
        <v>0</v>
      </c>
      <c r="R341" s="10">
        <f t="shared" si="22"/>
        <v>0</v>
      </c>
      <c r="S341" s="10" t="str">
        <f t="shared" si="23"/>
        <v>Not applicable</v>
      </c>
      <c r="T341" s="10">
        <f t="shared" si="24"/>
        <v>0</v>
      </c>
    </row>
    <row r="342" spans="1:20" ht="48" customHeight="1">
      <c r="A342" s="10" t="s">
        <v>103</v>
      </c>
      <c r="B342" s="10" t="str">
        <f>IF(Vendors!B15="","",Vendors!B15)</f>
        <v/>
      </c>
      <c r="C342" s="10" t="s">
        <v>214</v>
      </c>
      <c r="D342" s="10" t="str">
        <f>'Criteria'!B38</f>
        <v>Vendor reliability</v>
      </c>
      <c r="E342" s="11" t="str">
        <f>'Criteria'!D38</f>
        <v>Reliability track record</v>
      </c>
      <c r="F342" s="10">
        <f>IF(B342="",0,'Criteria'!I38)</f>
        <v>0</v>
      </c>
      <c r="G342" s="10">
        <f>'Criteria'!F38</f>
        <v>4</v>
      </c>
      <c r="H342" s="10" t="str">
        <f>'Criteria'!G38</f>
        <v>No</v>
      </c>
      <c r="I342" s="14"/>
      <c r="J342" s="14"/>
      <c r="K342" s="14"/>
      <c r="L342" s="17"/>
      <c r="M342" s="17"/>
      <c r="N342" s="17"/>
      <c r="O342" s="13"/>
      <c r="P342" s="10">
        <f t="shared" si="20"/>
        <v>0</v>
      </c>
      <c r="Q342" s="10">
        <f t="shared" si="21"/>
        <v>0</v>
      </c>
      <c r="R342" s="10">
        <f t="shared" si="22"/>
        <v>0</v>
      </c>
      <c r="S342" s="10" t="str">
        <f t="shared" si="23"/>
        <v>Not applicable</v>
      </c>
      <c r="T342" s="10">
        <f t="shared" si="24"/>
        <v>0</v>
      </c>
    </row>
    <row r="343" spans="1:20" ht="48" customHeight="1">
      <c r="A343" s="10" t="s">
        <v>103</v>
      </c>
      <c r="B343" s="10" t="str">
        <f>IF(Vendors!B15="","",Vendors!B15)</f>
        <v/>
      </c>
      <c r="C343" s="10" t="s">
        <v>217</v>
      </c>
      <c r="D343" s="10" t="str">
        <f>'Criteria'!B39</f>
        <v>Vendor reliability</v>
      </c>
      <c r="E343" s="11" t="str">
        <f>'Criteria'!D39</f>
        <v>Product roadmap and capacity</v>
      </c>
      <c r="F343" s="10">
        <f>IF(B343="",0,'Criteria'!I39)</f>
        <v>0</v>
      </c>
      <c r="G343" s="10">
        <f>'Criteria'!F39</f>
        <v>3</v>
      </c>
      <c r="H343" s="10" t="str">
        <f>'Criteria'!G39</f>
        <v>No</v>
      </c>
      <c r="I343" s="14"/>
      <c r="J343" s="14"/>
      <c r="K343" s="14"/>
      <c r="L343" s="17"/>
      <c r="M343" s="17"/>
      <c r="N343" s="17"/>
      <c r="O343" s="13"/>
      <c r="P343" s="10">
        <f t="shared" ref="P343:P384" si="25">IF(AND(F343=1,ISNUMBER(I343),I343&gt;=0,I343&lt;=5,K343="Verified",L343&lt;&gt;"",N343&lt;&gt;"",ISNUMBER(O343)),1,0)</f>
        <v>0</v>
      </c>
      <c r="Q343" s="10">
        <f t="shared" ref="Q343:Q384" si="26">IF(P343=1,I343*G343,0)</f>
        <v>0</v>
      </c>
      <c r="R343" s="10">
        <f t="shared" ref="R343:R384" si="27">F343*G343*5</f>
        <v>0</v>
      </c>
      <c r="S343" s="10" t="str">
        <f t="shared" ref="S343:S384" si="28">IF(OR(F343=0,H343&lt;&gt;"Yes"),"Not applicable",IF(J343="Fail","Fail",IF(AND(J343="Pass",K343="Verified",L343&lt;&gt;"",N343&lt;&gt;"",ISNUMBER(O343)),"Pass","Pending")))</f>
        <v>Not applicable</v>
      </c>
      <c r="T343" s="10">
        <f t="shared" ref="T343:T384" si="29">P343*G343*5</f>
        <v>0</v>
      </c>
    </row>
    <row r="344" spans="1:20" ht="48" customHeight="1">
      <c r="A344" s="10" t="s">
        <v>103</v>
      </c>
      <c r="B344" s="10" t="str">
        <f>IF(Vendors!B15="","",Vendors!B15)</f>
        <v/>
      </c>
      <c r="C344" s="10" t="s">
        <v>220</v>
      </c>
      <c r="D344" s="10" t="str">
        <f>'Criteria'!B40</f>
        <v>Commercial</v>
      </c>
      <c r="E344" s="11" t="str">
        <f>'Criteria'!D40</f>
        <v>License structure and entitlement</v>
      </c>
      <c r="F344" s="10">
        <f>IF(B344="",0,'Criteria'!I40)</f>
        <v>0</v>
      </c>
      <c r="G344" s="10">
        <f>'Criteria'!F40</f>
        <v>4</v>
      </c>
      <c r="H344" s="10" t="str">
        <f>'Criteria'!G40</f>
        <v>No</v>
      </c>
      <c r="I344" s="14"/>
      <c r="J344" s="14"/>
      <c r="K344" s="14"/>
      <c r="L344" s="17"/>
      <c r="M344" s="17"/>
      <c r="N344" s="17"/>
      <c r="O344" s="13"/>
      <c r="P344" s="10">
        <f t="shared" si="25"/>
        <v>0</v>
      </c>
      <c r="Q344" s="10">
        <f t="shared" si="26"/>
        <v>0</v>
      </c>
      <c r="R344" s="10">
        <f t="shared" si="27"/>
        <v>0</v>
      </c>
      <c r="S344" s="10" t="str">
        <f t="shared" si="28"/>
        <v>Not applicable</v>
      </c>
      <c r="T344" s="10">
        <f t="shared" si="29"/>
        <v>0</v>
      </c>
    </row>
    <row r="345" spans="1:20" ht="48" customHeight="1">
      <c r="A345" s="10" t="s">
        <v>103</v>
      </c>
      <c r="B345" s="10" t="str">
        <f>IF(Vendors!B15="","",Vendors!B15)</f>
        <v/>
      </c>
      <c r="C345" s="10" t="s">
        <v>222</v>
      </c>
      <c r="D345" s="10" t="str">
        <f>'Criteria'!B41</f>
        <v>Commercial</v>
      </c>
      <c r="E345" s="11" t="str">
        <f>'Criteria'!D41</f>
        <v>Quote and contract transparency</v>
      </c>
      <c r="F345" s="10">
        <f>IF(B345="",0,'Criteria'!I41)</f>
        <v>0</v>
      </c>
      <c r="G345" s="10">
        <f>'Criteria'!F41</f>
        <v>4</v>
      </c>
      <c r="H345" s="10" t="str">
        <f>'Criteria'!G41</f>
        <v>No</v>
      </c>
      <c r="I345" s="14"/>
      <c r="J345" s="14"/>
      <c r="K345" s="14"/>
      <c r="L345" s="17"/>
      <c r="M345" s="17"/>
      <c r="N345" s="17"/>
      <c r="O345" s="13"/>
      <c r="P345" s="10">
        <f t="shared" si="25"/>
        <v>0</v>
      </c>
      <c r="Q345" s="10">
        <f t="shared" si="26"/>
        <v>0</v>
      </c>
      <c r="R345" s="10">
        <f t="shared" si="27"/>
        <v>0</v>
      </c>
      <c r="S345" s="10" t="str">
        <f t="shared" si="28"/>
        <v>Not applicable</v>
      </c>
      <c r="T345" s="10">
        <f t="shared" si="29"/>
        <v>0</v>
      </c>
    </row>
    <row r="346" spans="1:20" ht="48" customHeight="1">
      <c r="A346" s="10" t="s">
        <v>103</v>
      </c>
      <c r="B346" s="10" t="str">
        <f>IF(Vendors!B15="","",Vendors!B15)</f>
        <v/>
      </c>
      <c r="C346" s="10" t="s">
        <v>225</v>
      </c>
      <c r="D346" s="10" t="str">
        <f>'Criteria'!B42</f>
        <v>Commercial</v>
      </c>
      <c r="E346" s="11" t="str">
        <f>'Criteria'!D42</f>
        <v>Scale and commercial flexibility</v>
      </c>
      <c r="F346" s="10">
        <f>IF(B346="",0,'Criteria'!I42)</f>
        <v>0</v>
      </c>
      <c r="G346" s="10">
        <f>'Criteria'!F42</f>
        <v>3</v>
      </c>
      <c r="H346" s="10" t="str">
        <f>'Criteria'!G42</f>
        <v>No</v>
      </c>
      <c r="I346" s="14"/>
      <c r="J346" s="14"/>
      <c r="K346" s="14"/>
      <c r="L346" s="17"/>
      <c r="M346" s="17"/>
      <c r="N346" s="17"/>
      <c r="O346" s="13"/>
      <c r="P346" s="10">
        <f t="shared" si="25"/>
        <v>0</v>
      </c>
      <c r="Q346" s="10">
        <f t="shared" si="26"/>
        <v>0</v>
      </c>
      <c r="R346" s="10">
        <f t="shared" si="27"/>
        <v>0</v>
      </c>
      <c r="S346" s="10" t="str">
        <f t="shared" si="28"/>
        <v>Not applicable</v>
      </c>
      <c r="T346" s="10">
        <f t="shared" si="29"/>
        <v>0</v>
      </c>
    </row>
    <row r="347" spans="1:20" ht="48" customHeight="1">
      <c r="A347" s="10" t="s">
        <v>103</v>
      </c>
      <c r="B347" s="10" t="str">
        <f>IF(Vendors!B15="","",Vendors!B15)</f>
        <v/>
      </c>
      <c r="C347" s="10" t="s">
        <v>289</v>
      </c>
      <c r="D347" s="10" t="str">
        <f>'Criteria'!B43</f>
        <v>Validation &amp; usability</v>
      </c>
      <c r="E347" s="11" t="str">
        <f>'Criteria'!D43</f>
        <v>API capabilities</v>
      </c>
      <c r="F347" s="10">
        <f>IF(B347="",0,'Criteria'!I43)</f>
        <v>0</v>
      </c>
      <c r="G347" s="10">
        <f>'Criteria'!F43</f>
        <v>3</v>
      </c>
      <c r="H347" s="10" t="str">
        <f>'Criteria'!G43</f>
        <v>No</v>
      </c>
      <c r="I347" s="14"/>
      <c r="J347" s="14"/>
      <c r="K347" s="14"/>
      <c r="L347" s="17"/>
      <c r="M347" s="17"/>
      <c r="N347" s="17"/>
      <c r="O347" s="13"/>
      <c r="P347" s="10">
        <f>IF(AND(F347=1,ISNUMBER(I347),I347&gt;=0,I347&lt;=5,K347="Verified",L347&lt;&gt;"",N347&lt;&gt;"",ISNUMBER(O347)),1,0)</f>
        <v>0</v>
      </c>
      <c r="Q347" s="10">
        <f>IF(P347=1,I347*G347,0)</f>
        <v>0</v>
      </c>
      <c r="R347" s="10">
        <f>F347*G347*5</f>
        <v>0</v>
      </c>
      <c r="S347" s="10" t="str">
        <f>IF(OR(F347=0,H347&lt;&gt;"Yes"),"Not applicable",IF(J347="Fail","Fail",IF(AND(J347="Pass",K347="Verified",L347&lt;&gt;"",N347&lt;&gt;"",ISNUMBER(O347)),"Pass","Pending")))</f>
        <v>Not applicable</v>
      </c>
      <c r="T347" s="10">
        <f>P347*G347*5</f>
        <v>0</v>
      </c>
    </row>
    <row r="348" spans="1:20" ht="48" customHeight="1">
      <c r="A348" s="10" t="s">
        <v>103</v>
      </c>
      <c r="B348" s="10" t="str">
        <f>IF(Vendors!B15="","",Vendors!B15)</f>
        <v/>
      </c>
      <c r="C348" s="10" t="s">
        <v>293</v>
      </c>
      <c r="D348" s="10" t="str">
        <f>'Criteria'!B44</f>
        <v>Validation &amp; usability</v>
      </c>
      <c r="E348" s="11" t="str">
        <f>'Criteria'!D44</f>
        <v>External connectors</v>
      </c>
      <c r="F348" s="10">
        <f>IF(B348="",0,'Criteria'!I44)</f>
        <v>0</v>
      </c>
      <c r="G348" s="10">
        <f>'Criteria'!F44</f>
        <v>3</v>
      </c>
      <c r="H348" s="10" t="str">
        <f>'Criteria'!G44</f>
        <v>No</v>
      </c>
      <c r="I348" s="14"/>
      <c r="J348" s="14"/>
      <c r="K348" s="14"/>
      <c r="L348" s="17"/>
      <c r="M348" s="17"/>
      <c r="N348" s="17"/>
      <c r="O348" s="13"/>
      <c r="P348" s="10">
        <f>IF(AND(F348=1,ISNUMBER(I348),I348&gt;=0,I348&lt;=5,K348="Verified",L348&lt;&gt;"",N348&lt;&gt;"",ISNUMBER(O348)),1,0)</f>
        <v>0</v>
      </c>
      <c r="Q348" s="10">
        <f>IF(P348=1,I348*G348,0)</f>
        <v>0</v>
      </c>
      <c r="R348" s="10">
        <f>F348*G348*5</f>
        <v>0</v>
      </c>
      <c r="S348" s="10" t="str">
        <f>IF(OR(F348=0,H348&lt;&gt;"Yes"),"Not applicable",IF(J348="Fail","Fail",IF(AND(J348="Pass",K348="Verified",L348&lt;&gt;"",N348&lt;&gt;"",ISNUMBER(O348)),"Pass","Pending")))</f>
        <v>Not applicable</v>
      </c>
      <c r="T348" s="10">
        <f>P348*G348*5</f>
        <v>0</v>
      </c>
    </row>
    <row r="349" spans="1:20" ht="48" customHeight="1">
      <c r="A349" s="10" t="s">
        <v>104</v>
      </c>
      <c r="B349" s="10" t="str">
        <f>IF(Vendors!B16="","",Vendors!B16)</f>
        <v/>
      </c>
      <c r="C349" s="10" t="s">
        <v>116</v>
      </c>
      <c r="D349" s="10" t="str">
        <f>'Criteria'!B7</f>
        <v>Security</v>
      </c>
      <c r="E349" s="11" t="str">
        <f>'Criteria'!D7</f>
        <v>ISO/IEC 27001 certification</v>
      </c>
      <c r="F349" s="10">
        <f>IF(B349="",0,'Criteria'!I7)</f>
        <v>0</v>
      </c>
      <c r="G349" s="10">
        <f>'Criteria'!F7</f>
        <v>5</v>
      </c>
      <c r="H349" s="10" t="str">
        <f>'Criteria'!G7</f>
        <v>Yes</v>
      </c>
      <c r="I349" s="14"/>
      <c r="J349" s="14"/>
      <c r="K349" s="14"/>
      <c r="L349" s="17"/>
      <c r="M349" s="17"/>
      <c r="N349" s="17"/>
      <c r="O349" s="13"/>
      <c r="P349" s="10">
        <f t="shared" si="25"/>
        <v>0</v>
      </c>
      <c r="Q349" s="10">
        <f t="shared" si="26"/>
        <v>0</v>
      </c>
      <c r="R349" s="10">
        <f t="shared" si="27"/>
        <v>0</v>
      </c>
      <c r="S349" s="10" t="str">
        <f t="shared" si="28"/>
        <v>Not applicable</v>
      </c>
      <c r="T349" s="10">
        <f t="shared" si="29"/>
        <v>0</v>
      </c>
    </row>
    <row r="350" spans="1:20" ht="48" customHeight="1">
      <c r="A350" s="10" t="s">
        <v>104</v>
      </c>
      <c r="B350" s="10" t="str">
        <f>IF(Vendors!B16="","",Vendors!B16)</f>
        <v/>
      </c>
      <c r="C350" s="10" t="s">
        <v>122</v>
      </c>
      <c r="D350" s="10" t="str">
        <f>'Criteria'!B8</f>
        <v>Security</v>
      </c>
      <c r="E350" s="11" t="str">
        <f>'Criteria'!D8</f>
        <v>EU data location</v>
      </c>
      <c r="F350" s="10">
        <f>IF(B350="",0,'Criteria'!I8)</f>
        <v>0</v>
      </c>
      <c r="G350" s="10">
        <f>'Criteria'!F8</f>
        <v>5</v>
      </c>
      <c r="H350" s="10" t="str">
        <f>'Criteria'!G8</f>
        <v>Yes</v>
      </c>
      <c r="I350" s="14"/>
      <c r="J350" s="14"/>
      <c r="K350" s="14"/>
      <c r="L350" s="17"/>
      <c r="M350" s="17"/>
      <c r="N350" s="17"/>
      <c r="O350" s="13"/>
      <c r="P350" s="10">
        <f t="shared" si="25"/>
        <v>0</v>
      </c>
      <c r="Q350" s="10">
        <f t="shared" si="26"/>
        <v>0</v>
      </c>
      <c r="R350" s="10">
        <f t="shared" si="27"/>
        <v>0</v>
      </c>
      <c r="S350" s="10" t="str">
        <f t="shared" si="28"/>
        <v>Not applicable</v>
      </c>
      <c r="T350" s="10">
        <f t="shared" si="29"/>
        <v>0</v>
      </c>
    </row>
    <row r="351" spans="1:20" ht="48" customHeight="1">
      <c r="A351" s="10" t="s">
        <v>104</v>
      </c>
      <c r="B351" s="10" t="str">
        <f>IF(Vendors!B16="","",Vendors!B16)</f>
        <v/>
      </c>
      <c r="C351" s="10" t="s">
        <v>125</v>
      </c>
      <c r="D351" s="10" t="str">
        <f>'Criteria'!B9</f>
        <v>Security</v>
      </c>
      <c r="E351" s="11" t="str">
        <f>'Criteria'!D9</f>
        <v>Backup and recovery</v>
      </c>
      <c r="F351" s="10">
        <f>IF(B351="",0,'Criteria'!I9)</f>
        <v>0</v>
      </c>
      <c r="G351" s="10">
        <f>'Criteria'!F9</f>
        <v>5</v>
      </c>
      <c r="H351" s="10" t="str">
        <f>'Criteria'!G9</f>
        <v>Yes</v>
      </c>
      <c r="I351" s="14"/>
      <c r="J351" s="14"/>
      <c r="K351" s="14"/>
      <c r="L351" s="17"/>
      <c r="M351" s="17"/>
      <c r="N351" s="17"/>
      <c r="O351" s="13"/>
      <c r="P351" s="10">
        <f t="shared" si="25"/>
        <v>0</v>
      </c>
      <c r="Q351" s="10">
        <f t="shared" si="26"/>
        <v>0</v>
      </c>
      <c r="R351" s="10">
        <f t="shared" si="27"/>
        <v>0</v>
      </c>
      <c r="S351" s="10" t="str">
        <f t="shared" si="28"/>
        <v>Not applicable</v>
      </c>
      <c r="T351" s="10">
        <f t="shared" si="29"/>
        <v>0</v>
      </c>
    </row>
    <row r="352" spans="1:20" ht="48" customHeight="1">
      <c r="A352" s="10" t="s">
        <v>104</v>
      </c>
      <c r="B352" s="10" t="str">
        <f>IF(Vendors!B16="","",Vendors!B16)</f>
        <v/>
      </c>
      <c r="C352" s="10" t="s">
        <v>128</v>
      </c>
      <c r="D352" s="10" t="str">
        <f>'Criteria'!B10</f>
        <v>Security</v>
      </c>
      <c r="E352" s="11" t="str">
        <f>'Criteria'!D10</f>
        <v>Identity and permissions</v>
      </c>
      <c r="F352" s="10">
        <f>IF(B352="",0,'Criteria'!I10)</f>
        <v>0</v>
      </c>
      <c r="G352" s="10">
        <f>'Criteria'!F10</f>
        <v>4</v>
      </c>
      <c r="H352" s="10" t="str">
        <f>'Criteria'!G10</f>
        <v>Yes</v>
      </c>
      <c r="I352" s="14"/>
      <c r="J352" s="14"/>
      <c r="K352" s="14"/>
      <c r="L352" s="17"/>
      <c r="M352" s="17"/>
      <c r="N352" s="17"/>
      <c r="O352" s="13"/>
      <c r="P352" s="10">
        <f t="shared" si="25"/>
        <v>0</v>
      </c>
      <c r="Q352" s="10">
        <f t="shared" si="26"/>
        <v>0</v>
      </c>
      <c r="R352" s="10">
        <f t="shared" si="27"/>
        <v>0</v>
      </c>
      <c r="S352" s="10" t="str">
        <f t="shared" si="28"/>
        <v>Not applicable</v>
      </c>
      <c r="T352" s="10">
        <f t="shared" si="29"/>
        <v>0</v>
      </c>
    </row>
    <row r="353" spans="1:20" ht="48" customHeight="1">
      <c r="A353" s="10" t="s">
        <v>104</v>
      </c>
      <c r="B353" s="10" t="str">
        <f>IF(Vendors!B16="","",Vendors!B16)</f>
        <v/>
      </c>
      <c r="C353" s="10" t="s">
        <v>131</v>
      </c>
      <c r="D353" s="10" t="str">
        <f>'Criteria'!B11</f>
        <v>Security</v>
      </c>
      <c r="E353" s="11" t="str">
        <f>'Criteria'!D11</f>
        <v>Privacy and incident response</v>
      </c>
      <c r="F353" s="10">
        <f>IF(B353="",0,'Criteria'!I11)</f>
        <v>0</v>
      </c>
      <c r="G353" s="10">
        <f>'Criteria'!F11</f>
        <v>4</v>
      </c>
      <c r="H353" s="10" t="str">
        <f>'Criteria'!G11</f>
        <v>Yes</v>
      </c>
      <c r="I353" s="14"/>
      <c r="J353" s="14"/>
      <c r="K353" s="14"/>
      <c r="L353" s="17"/>
      <c r="M353" s="17"/>
      <c r="N353" s="17"/>
      <c r="O353" s="13"/>
      <c r="P353" s="10">
        <f t="shared" si="25"/>
        <v>0</v>
      </c>
      <c r="Q353" s="10">
        <f t="shared" si="26"/>
        <v>0</v>
      </c>
      <c r="R353" s="10">
        <f t="shared" si="27"/>
        <v>0</v>
      </c>
      <c r="S353" s="10" t="str">
        <f t="shared" si="28"/>
        <v>Not applicable</v>
      </c>
      <c r="T353" s="10">
        <f t="shared" si="29"/>
        <v>0</v>
      </c>
    </row>
    <row r="354" spans="1:20" ht="48" customHeight="1">
      <c r="A354" s="10" t="s">
        <v>104</v>
      </c>
      <c r="B354" s="10" t="str">
        <f>IF(Vendors!B16="","",Vendors!B16)</f>
        <v/>
      </c>
      <c r="C354" s="10" t="s">
        <v>134</v>
      </c>
      <c r="D354" s="10" t="str">
        <f>'Criteria'!B12</f>
        <v>Security</v>
      </c>
      <c r="E354" s="11" t="str">
        <f>'Criteria'!D12</f>
        <v>Availability and service history</v>
      </c>
      <c r="F354" s="10">
        <f>IF(B354="",0,'Criteria'!I12)</f>
        <v>0</v>
      </c>
      <c r="G354" s="10">
        <f>'Criteria'!F12</f>
        <v>3</v>
      </c>
      <c r="H354" s="10" t="str">
        <f>'Criteria'!G12</f>
        <v>No</v>
      </c>
      <c r="I354" s="14"/>
      <c r="J354" s="14"/>
      <c r="K354" s="14"/>
      <c r="L354" s="17"/>
      <c r="M354" s="17"/>
      <c r="N354" s="17"/>
      <c r="O354" s="13"/>
      <c r="P354" s="10">
        <f t="shared" si="25"/>
        <v>0</v>
      </c>
      <c r="Q354" s="10">
        <f t="shared" si="26"/>
        <v>0</v>
      </c>
      <c r="R354" s="10">
        <f t="shared" si="27"/>
        <v>0</v>
      </c>
      <c r="S354" s="10" t="str">
        <f t="shared" si="28"/>
        <v>Not applicable</v>
      </c>
      <c r="T354" s="10">
        <f t="shared" si="29"/>
        <v>0</v>
      </c>
    </row>
    <row r="355" spans="1:20" ht="48" customHeight="1">
      <c r="A355" s="10" t="s">
        <v>104</v>
      </c>
      <c r="B355" s="10" t="str">
        <f>IF(Vendors!B16="","",Vendors!B16)</f>
        <v/>
      </c>
      <c r="C355" s="10" t="s">
        <v>138</v>
      </c>
      <c r="D355" s="10" t="str">
        <f>'Criteria'!B13</f>
        <v>QMS</v>
      </c>
      <c r="E355" s="11" t="str">
        <f>'Criteria'!D13</f>
        <v>Document control</v>
      </c>
      <c r="F355" s="10">
        <f>IF(B355="",0,'Criteria'!I13)</f>
        <v>0</v>
      </c>
      <c r="G355" s="10">
        <f>'Criteria'!F13</f>
        <v>5</v>
      </c>
      <c r="H355" s="10" t="str">
        <f>'Criteria'!G13</f>
        <v>Yes</v>
      </c>
      <c r="I355" s="14"/>
      <c r="J355" s="14"/>
      <c r="K355" s="14"/>
      <c r="L355" s="17"/>
      <c r="M355" s="17"/>
      <c r="N355" s="17"/>
      <c r="O355" s="13"/>
      <c r="P355" s="10">
        <f t="shared" si="25"/>
        <v>0</v>
      </c>
      <c r="Q355" s="10">
        <f t="shared" si="26"/>
        <v>0</v>
      </c>
      <c r="R355" s="10">
        <f t="shared" si="27"/>
        <v>0</v>
      </c>
      <c r="S355" s="10" t="str">
        <f t="shared" si="28"/>
        <v>Not applicable</v>
      </c>
      <c r="T355" s="10">
        <f t="shared" si="29"/>
        <v>0</v>
      </c>
    </row>
    <row r="356" spans="1:20" ht="48" customHeight="1">
      <c r="A356" s="10" t="s">
        <v>104</v>
      </c>
      <c r="B356" s="10" t="str">
        <f>IF(Vendors!B16="","",Vendors!B16)</f>
        <v/>
      </c>
      <c r="C356" s="10" t="s">
        <v>142</v>
      </c>
      <c r="D356" s="10" t="str">
        <f>'Criteria'!B14</f>
        <v>QMS</v>
      </c>
      <c r="E356" s="11" t="str">
        <f>'Criteria'!D14</f>
        <v>Non-conformance and CAPA</v>
      </c>
      <c r="F356" s="10">
        <f>IF(B356="",0,'Criteria'!I14)</f>
        <v>0</v>
      </c>
      <c r="G356" s="10">
        <f>'Criteria'!F14</f>
        <v>5</v>
      </c>
      <c r="H356" s="10" t="str">
        <f>'Criteria'!G14</f>
        <v>Yes</v>
      </c>
      <c r="I356" s="14"/>
      <c r="J356" s="14"/>
      <c r="K356" s="14"/>
      <c r="L356" s="17"/>
      <c r="M356" s="17"/>
      <c r="N356" s="17"/>
      <c r="O356" s="13"/>
      <c r="P356" s="10">
        <f t="shared" si="25"/>
        <v>0</v>
      </c>
      <c r="Q356" s="10">
        <f t="shared" si="26"/>
        <v>0</v>
      </c>
      <c r="R356" s="10">
        <f t="shared" si="27"/>
        <v>0</v>
      </c>
      <c r="S356" s="10" t="str">
        <f t="shared" si="28"/>
        <v>Not applicable</v>
      </c>
      <c r="T356" s="10">
        <f t="shared" si="29"/>
        <v>0</v>
      </c>
    </row>
    <row r="357" spans="1:20" ht="48" customHeight="1">
      <c r="A357" s="10" t="s">
        <v>104</v>
      </c>
      <c r="B357" s="10" t="str">
        <f>IF(Vendors!B16="","",Vendors!B16)</f>
        <v/>
      </c>
      <c r="C357" s="10" t="s">
        <v>145</v>
      </c>
      <c r="D357" s="10" t="str">
        <f>'Criteria'!B15</f>
        <v>QMS</v>
      </c>
      <c r="E357" s="11" t="str">
        <f>'Criteria'!D15</f>
        <v>Supplier control</v>
      </c>
      <c r="F357" s="10">
        <f>IF(B357="",0,'Criteria'!I15)</f>
        <v>0</v>
      </c>
      <c r="G357" s="10">
        <f>'Criteria'!F15</f>
        <v>4</v>
      </c>
      <c r="H357" s="10" t="str">
        <f>'Criteria'!G15</f>
        <v>Yes</v>
      </c>
      <c r="I357" s="14"/>
      <c r="J357" s="14"/>
      <c r="K357" s="14"/>
      <c r="L357" s="17"/>
      <c r="M357" s="17"/>
      <c r="N357" s="17"/>
      <c r="O357" s="13"/>
      <c r="P357" s="10">
        <f t="shared" si="25"/>
        <v>0</v>
      </c>
      <c r="Q357" s="10">
        <f t="shared" si="26"/>
        <v>0</v>
      </c>
      <c r="R357" s="10">
        <f t="shared" si="27"/>
        <v>0</v>
      </c>
      <c r="S357" s="10" t="str">
        <f t="shared" si="28"/>
        <v>Not applicable</v>
      </c>
      <c r="T357" s="10">
        <f t="shared" si="29"/>
        <v>0</v>
      </c>
    </row>
    <row r="358" spans="1:20" ht="48" customHeight="1">
      <c r="A358" s="10" t="s">
        <v>104</v>
      </c>
      <c r="B358" s="10" t="str">
        <f>IF(Vendors!B16="","",Vendors!B16)</f>
        <v/>
      </c>
      <c r="C358" s="10" t="s">
        <v>148</v>
      </c>
      <c r="D358" s="10" t="str">
        <f>'Criteria'!B16</f>
        <v>QMS</v>
      </c>
      <c r="E358" s="11" t="str">
        <f>'Criteria'!D16</f>
        <v>Training and competence</v>
      </c>
      <c r="F358" s="10">
        <f>IF(B358="",0,'Criteria'!I16)</f>
        <v>0</v>
      </c>
      <c r="G358" s="10">
        <f>'Criteria'!F16</f>
        <v>4</v>
      </c>
      <c r="H358" s="10" t="str">
        <f>'Criteria'!G16</f>
        <v>No</v>
      </c>
      <c r="I358" s="14"/>
      <c r="J358" s="14"/>
      <c r="K358" s="14"/>
      <c r="L358" s="17"/>
      <c r="M358" s="17"/>
      <c r="N358" s="17"/>
      <c r="O358" s="13"/>
      <c r="P358" s="10">
        <f t="shared" si="25"/>
        <v>0</v>
      </c>
      <c r="Q358" s="10">
        <f t="shared" si="26"/>
        <v>0</v>
      </c>
      <c r="R358" s="10">
        <f t="shared" si="27"/>
        <v>0</v>
      </c>
      <c r="S358" s="10" t="str">
        <f t="shared" si="28"/>
        <v>Not applicable</v>
      </c>
      <c r="T358" s="10">
        <f t="shared" si="29"/>
        <v>0</v>
      </c>
    </row>
    <row r="359" spans="1:20" ht="48" customHeight="1">
      <c r="A359" s="10" t="s">
        <v>104</v>
      </c>
      <c r="B359" s="10" t="str">
        <f>IF(Vendors!B16="","",Vendors!B16)</f>
        <v/>
      </c>
      <c r="C359" s="10" t="s">
        <v>151</v>
      </c>
      <c r="D359" s="10" t="str">
        <f>'Criteria'!B17</f>
        <v>QMS</v>
      </c>
      <c r="E359" s="11" t="str">
        <f>'Criteria'!D17</f>
        <v>Complaints and post-market processes</v>
      </c>
      <c r="F359" s="10">
        <f>IF(B359="",0,'Criteria'!I17)</f>
        <v>0</v>
      </c>
      <c r="G359" s="10">
        <f>'Criteria'!F17</f>
        <v>4</v>
      </c>
      <c r="H359" s="10" t="str">
        <f>'Criteria'!G17</f>
        <v>No</v>
      </c>
      <c r="I359" s="14"/>
      <c r="J359" s="14"/>
      <c r="K359" s="14"/>
      <c r="L359" s="17"/>
      <c r="M359" s="17"/>
      <c r="N359" s="17"/>
      <c r="O359" s="13"/>
      <c r="P359" s="10">
        <f t="shared" si="25"/>
        <v>0</v>
      </c>
      <c r="Q359" s="10">
        <f t="shared" si="26"/>
        <v>0</v>
      </c>
      <c r="R359" s="10">
        <f t="shared" si="27"/>
        <v>0</v>
      </c>
      <c r="S359" s="10" t="str">
        <f t="shared" si="28"/>
        <v>Not applicable</v>
      </c>
      <c r="T359" s="10">
        <f t="shared" si="29"/>
        <v>0</v>
      </c>
    </row>
    <row r="360" spans="1:20" ht="48" customHeight="1">
      <c r="A360" s="10" t="s">
        <v>104</v>
      </c>
      <c r="B360" s="10" t="str">
        <f>IF(Vendors!B16="","",Vendors!B16)</f>
        <v/>
      </c>
      <c r="C360" s="10" t="s">
        <v>154</v>
      </c>
      <c r="D360" s="10" t="str">
        <f>'Criteria'!B18</f>
        <v>QMS</v>
      </c>
      <c r="E360" s="11" t="str">
        <f>'Criteria'!D18</f>
        <v>Audits and management review</v>
      </c>
      <c r="F360" s="10">
        <f>IF(B360="",0,'Criteria'!I18)</f>
        <v>0</v>
      </c>
      <c r="G360" s="10">
        <f>'Criteria'!F18</f>
        <v>3</v>
      </c>
      <c r="H360" s="10" t="str">
        <f>'Criteria'!G18</f>
        <v>No</v>
      </c>
      <c r="I360" s="14"/>
      <c r="J360" s="14"/>
      <c r="K360" s="14"/>
      <c r="L360" s="17"/>
      <c r="M360" s="17"/>
      <c r="N360" s="17"/>
      <c r="O360" s="13"/>
      <c r="P360" s="10">
        <f t="shared" si="25"/>
        <v>0</v>
      </c>
      <c r="Q360" s="10">
        <f t="shared" si="26"/>
        <v>0</v>
      </c>
      <c r="R360" s="10">
        <f t="shared" si="27"/>
        <v>0</v>
      </c>
      <c r="S360" s="10" t="str">
        <f t="shared" si="28"/>
        <v>Not applicable</v>
      </c>
      <c r="T360" s="10">
        <f t="shared" si="29"/>
        <v>0</v>
      </c>
    </row>
    <row r="361" spans="1:20" ht="48" customHeight="1">
      <c r="A361" s="10" t="s">
        <v>104</v>
      </c>
      <c r="B361" s="10" t="str">
        <f>IF(Vendors!B16="","",Vendors!B16)</f>
        <v/>
      </c>
      <c r="C361" s="10" t="s">
        <v>157</v>
      </c>
      <c r="D361" s="10" t="str">
        <f>'Criteria'!B19</f>
        <v>QMS</v>
      </c>
      <c r="E361" s="11" t="str">
        <f>'Criteria'!D19</f>
        <v>Quality risk and change linkage</v>
      </c>
      <c r="F361" s="10">
        <f>IF(B361="",0,'Criteria'!I19)</f>
        <v>0</v>
      </c>
      <c r="G361" s="10">
        <f>'Criteria'!F19</f>
        <v>4</v>
      </c>
      <c r="H361" s="10" t="str">
        <f>'Criteria'!G19</f>
        <v>No</v>
      </c>
      <c r="I361" s="14"/>
      <c r="J361" s="14"/>
      <c r="K361" s="14"/>
      <c r="L361" s="17"/>
      <c r="M361" s="17"/>
      <c r="N361" s="17"/>
      <c r="O361" s="13"/>
      <c r="P361" s="10">
        <f t="shared" si="25"/>
        <v>0</v>
      </c>
      <c r="Q361" s="10">
        <f t="shared" si="26"/>
        <v>0</v>
      </c>
      <c r="R361" s="10">
        <f t="shared" si="27"/>
        <v>0</v>
      </c>
      <c r="S361" s="10" t="str">
        <f t="shared" si="28"/>
        <v>Not applicable</v>
      </c>
      <c r="T361" s="10">
        <f t="shared" si="29"/>
        <v>0</v>
      </c>
    </row>
    <row r="362" spans="1:20" ht="48" customHeight="1">
      <c r="A362" s="10" t="s">
        <v>104</v>
      </c>
      <c r="B362" s="10" t="str">
        <f>IF(Vendors!B16="","",Vendors!B16)</f>
        <v/>
      </c>
      <c r="C362" s="10" t="s">
        <v>160</v>
      </c>
      <c r="D362" s="10" t="str">
        <f>'Criteria'!B20</f>
        <v>PLM</v>
      </c>
      <c r="E362" s="11" t="str">
        <f>'Criteria'!D20</f>
        <v>Version and revision control</v>
      </c>
      <c r="F362" s="10">
        <f>IF(B362="",0,'Criteria'!I20)</f>
        <v>0</v>
      </c>
      <c r="G362" s="10">
        <f>'Criteria'!F20</f>
        <v>5</v>
      </c>
      <c r="H362" s="10" t="str">
        <f>'Criteria'!G20</f>
        <v>Yes</v>
      </c>
      <c r="I362" s="14"/>
      <c r="J362" s="14"/>
      <c r="K362" s="14"/>
      <c r="L362" s="17"/>
      <c r="M362" s="17"/>
      <c r="N362" s="17"/>
      <c r="O362" s="13"/>
      <c r="P362" s="10">
        <f t="shared" si="25"/>
        <v>0</v>
      </c>
      <c r="Q362" s="10">
        <f t="shared" si="26"/>
        <v>0</v>
      </c>
      <c r="R362" s="10">
        <f t="shared" si="27"/>
        <v>0</v>
      </c>
      <c r="S362" s="10" t="str">
        <f t="shared" si="28"/>
        <v>Not applicable</v>
      </c>
      <c r="T362" s="10">
        <f t="shared" si="29"/>
        <v>0</v>
      </c>
    </row>
    <row r="363" spans="1:20" ht="48" customHeight="1">
      <c r="A363" s="10" t="s">
        <v>104</v>
      </c>
      <c r="B363" s="10" t="str">
        <f>IF(Vendors!B16="","",Vendors!B16)</f>
        <v/>
      </c>
      <c r="C363" s="10" t="s">
        <v>164</v>
      </c>
      <c r="D363" s="10" t="str">
        <f>'Criteria'!B21</f>
        <v>PLM</v>
      </c>
      <c r="E363" s="11" t="str">
        <f>'Criteria'!D21</f>
        <v>Redline and comparison</v>
      </c>
      <c r="F363" s="10">
        <f>IF(B363="",0,'Criteria'!I21)</f>
        <v>0</v>
      </c>
      <c r="G363" s="10">
        <f>'Criteria'!F21</f>
        <v>4</v>
      </c>
      <c r="H363" s="10" t="str">
        <f>'Criteria'!G21</f>
        <v>No</v>
      </c>
      <c r="I363" s="14"/>
      <c r="J363" s="14"/>
      <c r="K363" s="14"/>
      <c r="L363" s="17"/>
      <c r="M363" s="17"/>
      <c r="N363" s="17"/>
      <c r="O363" s="13"/>
      <c r="P363" s="10">
        <f t="shared" si="25"/>
        <v>0</v>
      </c>
      <c r="Q363" s="10">
        <f t="shared" si="26"/>
        <v>0</v>
      </c>
      <c r="R363" s="10">
        <f t="shared" si="27"/>
        <v>0</v>
      </c>
      <c r="S363" s="10" t="str">
        <f t="shared" si="28"/>
        <v>Not applicable</v>
      </c>
      <c r="T363" s="10">
        <f t="shared" si="29"/>
        <v>0</v>
      </c>
    </row>
    <row r="364" spans="1:20" ht="48" customHeight="1">
      <c r="A364" s="10" t="s">
        <v>104</v>
      </c>
      <c r="B364" s="10" t="str">
        <f>IF(Vendors!B16="","",Vendors!B16)</f>
        <v/>
      </c>
      <c r="C364" s="10" t="s">
        <v>167</v>
      </c>
      <c r="D364" s="10" t="str">
        <f>'Criteria'!B22</f>
        <v>PLM</v>
      </c>
      <c r="E364" s="11" t="str">
        <f>'Criteria'!D22</f>
        <v>Configurable lifecycle phases</v>
      </c>
      <c r="F364" s="10">
        <f>IF(B364="",0,'Criteria'!I22)</f>
        <v>0</v>
      </c>
      <c r="G364" s="10">
        <f>'Criteria'!F22</f>
        <v>5</v>
      </c>
      <c r="H364" s="10" t="str">
        <f>'Criteria'!G22</f>
        <v>Yes</v>
      </c>
      <c r="I364" s="14"/>
      <c r="J364" s="14"/>
      <c r="K364" s="14"/>
      <c r="L364" s="17"/>
      <c r="M364" s="17"/>
      <c r="N364" s="17"/>
      <c r="O364" s="13"/>
      <c r="P364" s="10">
        <f t="shared" si="25"/>
        <v>0</v>
      </c>
      <c r="Q364" s="10">
        <f t="shared" si="26"/>
        <v>0</v>
      </c>
      <c r="R364" s="10">
        <f t="shared" si="27"/>
        <v>0</v>
      </c>
      <c r="S364" s="10" t="str">
        <f t="shared" si="28"/>
        <v>Not applicable</v>
      </c>
      <c r="T364" s="10">
        <f t="shared" si="29"/>
        <v>0</v>
      </c>
    </row>
    <row r="365" spans="1:20" ht="48" customHeight="1">
      <c r="A365" s="10" t="s">
        <v>104</v>
      </c>
      <c r="B365" s="10" t="str">
        <f>IF(Vendors!B16="","",Vendors!B16)</f>
        <v/>
      </c>
      <c r="C365" s="10" t="s">
        <v>170</v>
      </c>
      <c r="D365" s="10" t="str">
        <f>'Criteria'!B23</f>
        <v>PLM</v>
      </c>
      <c r="E365" s="11" t="str">
        <f>'Criteria'!D23</f>
        <v>Engineering change control</v>
      </c>
      <c r="F365" s="10">
        <f>IF(B365="",0,'Criteria'!I23)</f>
        <v>0</v>
      </c>
      <c r="G365" s="10">
        <f>'Criteria'!F23</f>
        <v>5</v>
      </c>
      <c r="H365" s="10" t="str">
        <f>'Criteria'!G23</f>
        <v>Yes</v>
      </c>
      <c r="I365" s="14"/>
      <c r="J365" s="14"/>
      <c r="K365" s="14"/>
      <c r="L365" s="17"/>
      <c r="M365" s="17"/>
      <c r="N365" s="17"/>
      <c r="O365" s="13"/>
      <c r="P365" s="10">
        <f t="shared" si="25"/>
        <v>0</v>
      </c>
      <c r="Q365" s="10">
        <f t="shared" si="26"/>
        <v>0</v>
      </c>
      <c r="R365" s="10">
        <f t="shared" si="27"/>
        <v>0</v>
      </c>
      <c r="S365" s="10" t="str">
        <f t="shared" si="28"/>
        <v>Not applicable</v>
      </c>
      <c r="T365" s="10">
        <f t="shared" si="29"/>
        <v>0</v>
      </c>
    </row>
    <row r="366" spans="1:20" ht="48" customHeight="1">
      <c r="A366" s="10" t="s">
        <v>104</v>
      </c>
      <c r="B366" s="10" t="str">
        <f>IF(Vendors!B16="","",Vendors!B16)</f>
        <v/>
      </c>
      <c r="C366" s="10" t="s">
        <v>173</v>
      </c>
      <c r="D366" s="10" t="str">
        <f>'Criteria'!B24</f>
        <v>PLM</v>
      </c>
      <c r="E366" s="11" t="str">
        <f>'Criteria'!D24</f>
        <v>BOM and configuration management</v>
      </c>
      <c r="F366" s="10">
        <f>IF(B366="",0,'Criteria'!I24)</f>
        <v>0</v>
      </c>
      <c r="G366" s="10">
        <f>'Criteria'!F24</f>
        <v>4</v>
      </c>
      <c r="H366" s="10" t="str">
        <f>'Criteria'!G24</f>
        <v>No</v>
      </c>
      <c r="I366" s="14"/>
      <c r="J366" s="14"/>
      <c r="K366" s="14"/>
      <c r="L366" s="17"/>
      <c r="M366" s="17"/>
      <c r="N366" s="17"/>
      <c r="O366" s="13"/>
      <c r="P366" s="10">
        <f t="shared" si="25"/>
        <v>0</v>
      </c>
      <c r="Q366" s="10">
        <f t="shared" si="26"/>
        <v>0</v>
      </c>
      <c r="R366" s="10">
        <f t="shared" si="27"/>
        <v>0</v>
      </c>
      <c r="S366" s="10" t="str">
        <f t="shared" si="28"/>
        <v>Not applicable</v>
      </c>
      <c r="T366" s="10">
        <f t="shared" si="29"/>
        <v>0</v>
      </c>
    </row>
    <row r="367" spans="1:20" ht="48" customHeight="1">
      <c r="A367" s="10" t="s">
        <v>104</v>
      </c>
      <c r="B367" s="10" t="str">
        <f>IF(Vendors!B16="","",Vendors!B16)</f>
        <v/>
      </c>
      <c r="C367" s="10" t="s">
        <v>176</v>
      </c>
      <c r="D367" s="10" t="str">
        <f>'Criteria'!B25</f>
        <v>PLM</v>
      </c>
      <c r="E367" s="11" t="str">
        <f>'Criteria'!D25</f>
        <v>Design evidence and traceability</v>
      </c>
      <c r="F367" s="10">
        <f>IF(B367="",0,'Criteria'!I25)</f>
        <v>0</v>
      </c>
      <c r="G367" s="10">
        <f>'Criteria'!F25</f>
        <v>5</v>
      </c>
      <c r="H367" s="10" t="str">
        <f>'Criteria'!G25</f>
        <v>Yes</v>
      </c>
      <c r="I367" s="14"/>
      <c r="J367" s="14"/>
      <c r="K367" s="14"/>
      <c r="L367" s="17"/>
      <c r="M367" s="17"/>
      <c r="N367" s="17"/>
      <c r="O367" s="13"/>
      <c r="P367" s="10">
        <f t="shared" si="25"/>
        <v>0</v>
      </c>
      <c r="Q367" s="10">
        <f t="shared" si="26"/>
        <v>0</v>
      </c>
      <c r="R367" s="10">
        <f t="shared" si="27"/>
        <v>0</v>
      </c>
      <c r="S367" s="10" t="str">
        <f t="shared" si="28"/>
        <v>Not applicable</v>
      </c>
      <c r="T367" s="10">
        <f t="shared" si="29"/>
        <v>0</v>
      </c>
    </row>
    <row r="368" spans="1:20" ht="48" customHeight="1">
      <c r="A368" s="10" t="s">
        <v>104</v>
      </c>
      <c r="B368" s="10" t="str">
        <f>IF(Vendors!B16="","",Vendors!B16)</f>
        <v/>
      </c>
      <c r="C368" s="10" t="s">
        <v>179</v>
      </c>
      <c r="D368" s="10" t="str">
        <f>'Criteria'!B26</f>
        <v>PLM</v>
      </c>
      <c r="E368" s="11" t="str">
        <f>'Criteria'!D26</f>
        <v>CAD software integration</v>
      </c>
      <c r="F368" s="10">
        <f>IF(B368="",0,'Criteria'!I26)</f>
        <v>0</v>
      </c>
      <c r="G368" s="10">
        <f>'Criteria'!F26</f>
        <v>3</v>
      </c>
      <c r="H368" s="10" t="str">
        <f>'Criteria'!G26</f>
        <v>No</v>
      </c>
      <c r="I368" s="14"/>
      <c r="J368" s="14"/>
      <c r="K368" s="14"/>
      <c r="L368" s="17"/>
      <c r="M368" s="17"/>
      <c r="N368" s="17"/>
      <c r="O368" s="13"/>
      <c r="P368" s="10">
        <f t="shared" si="25"/>
        <v>0</v>
      </c>
      <c r="Q368" s="10">
        <f t="shared" si="26"/>
        <v>0</v>
      </c>
      <c r="R368" s="10">
        <f t="shared" si="27"/>
        <v>0</v>
      </c>
      <c r="S368" s="10" t="str">
        <f t="shared" si="28"/>
        <v>Not applicable</v>
      </c>
      <c r="T368" s="10">
        <f t="shared" si="29"/>
        <v>0</v>
      </c>
    </row>
    <row r="369" spans="1:20" ht="48" customHeight="1">
      <c r="A369" s="10" t="s">
        <v>104</v>
      </c>
      <c r="B369" s="10" t="str">
        <f>IF(Vendors!B16="","",Vendors!B16)</f>
        <v/>
      </c>
      <c r="C369" s="10" t="s">
        <v>180</v>
      </c>
      <c r="D369" s="10" t="str">
        <f>'Criteria'!B27</f>
        <v>Validation &amp; usability</v>
      </c>
      <c r="E369" s="11" t="str">
        <f>'Criteria'!D27</f>
        <v>Software assurance / validation support</v>
      </c>
      <c r="F369" s="10">
        <f>IF(B369="",0,'Criteria'!I27)</f>
        <v>0</v>
      </c>
      <c r="G369" s="10">
        <f>'Criteria'!F27</f>
        <v>5</v>
      </c>
      <c r="H369" s="10" t="str">
        <f>'Criteria'!G27</f>
        <v>Yes</v>
      </c>
      <c r="I369" s="14"/>
      <c r="J369" s="14"/>
      <c r="K369" s="14"/>
      <c r="L369" s="17"/>
      <c r="M369" s="17"/>
      <c r="N369" s="17"/>
      <c r="O369" s="13"/>
      <c r="P369" s="10">
        <f t="shared" si="25"/>
        <v>0</v>
      </c>
      <c r="Q369" s="10">
        <f t="shared" si="26"/>
        <v>0</v>
      </c>
      <c r="R369" s="10">
        <f t="shared" si="27"/>
        <v>0</v>
      </c>
      <c r="S369" s="10" t="str">
        <f t="shared" si="28"/>
        <v>Not applicable</v>
      </c>
      <c r="T369" s="10">
        <f t="shared" si="29"/>
        <v>0</v>
      </c>
    </row>
    <row r="370" spans="1:20" ht="48" customHeight="1">
      <c r="A370" s="10" t="s">
        <v>104</v>
      </c>
      <c r="B370" s="10" t="str">
        <f>IF(Vendors!B16="","",Vendors!B16)</f>
        <v/>
      </c>
      <c r="C370" s="10" t="s">
        <v>184</v>
      </c>
      <c r="D370" s="10" t="str">
        <f>'Criteria'!B28</f>
        <v>Validation &amp; usability</v>
      </c>
      <c r="E370" s="11" t="str">
        <f>'Criteria'!D28</f>
        <v>Audit trail and signatures</v>
      </c>
      <c r="F370" s="10">
        <f>IF(B370="",0,'Criteria'!I28)</f>
        <v>0</v>
      </c>
      <c r="G370" s="10">
        <f>'Criteria'!F28</f>
        <v>5</v>
      </c>
      <c r="H370" s="10" t="str">
        <f>'Criteria'!G28</f>
        <v>Yes</v>
      </c>
      <c r="I370" s="14"/>
      <c r="J370" s="14"/>
      <c r="K370" s="14"/>
      <c r="L370" s="17"/>
      <c r="M370" s="17"/>
      <c r="N370" s="17"/>
      <c r="O370" s="13"/>
      <c r="P370" s="10">
        <f t="shared" si="25"/>
        <v>0</v>
      </c>
      <c r="Q370" s="10">
        <f t="shared" si="26"/>
        <v>0</v>
      </c>
      <c r="R370" s="10">
        <f t="shared" si="27"/>
        <v>0</v>
      </c>
      <c r="S370" s="10" t="str">
        <f t="shared" si="28"/>
        <v>Not applicable</v>
      </c>
      <c r="T370" s="10">
        <f t="shared" si="29"/>
        <v>0</v>
      </c>
    </row>
    <row r="371" spans="1:20" ht="48" customHeight="1">
      <c r="A371" s="10" t="s">
        <v>104</v>
      </c>
      <c r="B371" s="10" t="str">
        <f>IF(Vendors!B16="","",Vendors!B16)</f>
        <v/>
      </c>
      <c r="C371" s="10" t="s">
        <v>187</v>
      </c>
      <c r="D371" s="10" t="str">
        <f>'Criteria'!B29</f>
        <v>Validation &amp; usability</v>
      </c>
      <c r="E371" s="11" t="str">
        <f>'Criteria'!D29</f>
        <v>User interface and task usability</v>
      </c>
      <c r="F371" s="10">
        <f>IF(B371="",0,'Criteria'!I29)</f>
        <v>0</v>
      </c>
      <c r="G371" s="10">
        <f>'Criteria'!F29</f>
        <v>4</v>
      </c>
      <c r="H371" s="10" t="str">
        <f>'Criteria'!G29</f>
        <v>No</v>
      </c>
      <c r="I371" s="14"/>
      <c r="J371" s="14"/>
      <c r="K371" s="14"/>
      <c r="L371" s="17"/>
      <c r="M371" s="17"/>
      <c r="N371" s="17"/>
      <c r="O371" s="13"/>
      <c r="P371" s="10">
        <f t="shared" si="25"/>
        <v>0</v>
      </c>
      <c r="Q371" s="10">
        <f t="shared" si="26"/>
        <v>0</v>
      </c>
      <c r="R371" s="10">
        <f t="shared" si="27"/>
        <v>0</v>
      </c>
      <c r="S371" s="10" t="str">
        <f t="shared" si="28"/>
        <v>Not applicable</v>
      </c>
      <c r="T371" s="10">
        <f t="shared" si="29"/>
        <v>0</v>
      </c>
    </row>
    <row r="372" spans="1:20" ht="48" customHeight="1">
      <c r="A372" s="10" t="s">
        <v>104</v>
      </c>
      <c r="B372" s="10" t="str">
        <f>IF(Vendors!B16="","",Vendors!B16)</f>
        <v/>
      </c>
      <c r="C372" s="10" t="s">
        <v>190</v>
      </c>
      <c r="D372" s="10" t="str">
        <f>'Criteria'!B30</f>
        <v>Validation &amp; usability</v>
      </c>
      <c r="E372" s="11" t="str">
        <f>'Criteria'!D30</f>
        <v>Configuration and upgrades</v>
      </c>
      <c r="F372" s="10">
        <f>IF(B372="",0,'Criteria'!I30)</f>
        <v>0</v>
      </c>
      <c r="G372" s="10">
        <f>'Criteria'!F30</f>
        <v>4</v>
      </c>
      <c r="H372" s="10" t="str">
        <f>'Criteria'!G30</f>
        <v>No</v>
      </c>
      <c r="I372" s="14"/>
      <c r="J372" s="14"/>
      <c r="K372" s="14"/>
      <c r="L372" s="17"/>
      <c r="M372" s="17"/>
      <c r="N372" s="17"/>
      <c r="O372" s="13"/>
      <c r="P372" s="10">
        <f t="shared" si="25"/>
        <v>0</v>
      </c>
      <c r="Q372" s="10">
        <f t="shared" si="26"/>
        <v>0</v>
      </c>
      <c r="R372" s="10">
        <f t="shared" si="27"/>
        <v>0</v>
      </c>
      <c r="S372" s="10" t="str">
        <f t="shared" si="28"/>
        <v>Not applicable</v>
      </c>
      <c r="T372" s="10">
        <f t="shared" si="29"/>
        <v>0</v>
      </c>
    </row>
    <row r="373" spans="1:20" ht="48" customHeight="1">
      <c r="A373" s="10" t="s">
        <v>104</v>
      </c>
      <c r="B373" s="10" t="str">
        <f>IF(Vendors!B16="","",Vendors!B16)</f>
        <v/>
      </c>
      <c r="C373" s="10" t="s">
        <v>193</v>
      </c>
      <c r="D373" s="10" t="str">
        <f>'Criteria'!B31</f>
        <v>Validation &amp; usability</v>
      </c>
      <c r="E373" s="11" t="str">
        <f>'Criteria'!D31</f>
        <v>Data migration and exit</v>
      </c>
      <c r="F373" s="10">
        <f>IF(B373="",0,'Criteria'!I31)</f>
        <v>0</v>
      </c>
      <c r="G373" s="10">
        <f>'Criteria'!F31</f>
        <v>4</v>
      </c>
      <c r="H373" s="10" t="str">
        <f>'Criteria'!G31</f>
        <v>Yes</v>
      </c>
      <c r="I373" s="14"/>
      <c r="J373" s="14"/>
      <c r="K373" s="14"/>
      <c r="L373" s="17"/>
      <c r="M373" s="17"/>
      <c r="N373" s="17"/>
      <c r="O373" s="13"/>
      <c r="P373" s="10">
        <f t="shared" si="25"/>
        <v>0</v>
      </c>
      <c r="Q373" s="10">
        <f t="shared" si="26"/>
        <v>0</v>
      </c>
      <c r="R373" s="10">
        <f t="shared" si="27"/>
        <v>0</v>
      </c>
      <c r="S373" s="10" t="str">
        <f t="shared" si="28"/>
        <v>Not applicable</v>
      </c>
      <c r="T373" s="10">
        <f t="shared" si="29"/>
        <v>0</v>
      </c>
    </row>
    <row r="374" spans="1:20" ht="48" customHeight="1">
      <c r="A374" s="10" t="s">
        <v>104</v>
      </c>
      <c r="B374" s="10" t="str">
        <f>IF(Vendors!B16="","",Vendors!B16)</f>
        <v/>
      </c>
      <c r="C374" s="10" t="s">
        <v>196</v>
      </c>
      <c r="D374" s="10" t="str">
        <f>'Criteria'!B32</f>
        <v>Onboarding &amp; support</v>
      </c>
      <c r="E374" s="11" t="str">
        <f>'Criteria'!D32</f>
        <v>Implementation and onboarding</v>
      </c>
      <c r="F374" s="10">
        <f>IF(B374="",0,'Criteria'!I32)</f>
        <v>0</v>
      </c>
      <c r="G374" s="10">
        <f>'Criteria'!F32</f>
        <v>4</v>
      </c>
      <c r="H374" s="10" t="str">
        <f>'Criteria'!G32</f>
        <v>No</v>
      </c>
      <c r="I374" s="14"/>
      <c r="J374" s="14"/>
      <c r="K374" s="14"/>
      <c r="L374" s="17"/>
      <c r="M374" s="17"/>
      <c r="N374" s="17"/>
      <c r="O374" s="13"/>
      <c r="P374" s="10">
        <f t="shared" si="25"/>
        <v>0</v>
      </c>
      <c r="Q374" s="10">
        <f t="shared" si="26"/>
        <v>0</v>
      </c>
      <c r="R374" s="10">
        <f t="shared" si="27"/>
        <v>0</v>
      </c>
      <c r="S374" s="10" t="str">
        <f t="shared" si="28"/>
        <v>Not applicable</v>
      </c>
      <c r="T374" s="10">
        <f t="shared" si="29"/>
        <v>0</v>
      </c>
    </row>
    <row r="375" spans="1:20" ht="48" customHeight="1">
      <c r="A375" s="10" t="s">
        <v>104</v>
      </c>
      <c r="B375" s="10" t="str">
        <f>IF(Vendors!B16="","",Vendors!B16)</f>
        <v/>
      </c>
      <c r="C375" s="10" t="s">
        <v>199</v>
      </c>
      <c r="D375" s="10" t="str">
        <f>'Criteria'!B33</f>
        <v>Onboarding &amp; support</v>
      </c>
      <c r="E375" s="11" t="str">
        <f>'Criteria'!D33</f>
        <v>Training offering</v>
      </c>
      <c r="F375" s="10">
        <f>IF(B375="",0,'Criteria'!I33)</f>
        <v>0</v>
      </c>
      <c r="G375" s="10">
        <f>'Criteria'!F33</f>
        <v>3</v>
      </c>
      <c r="H375" s="10" t="str">
        <f>'Criteria'!G33</f>
        <v>No</v>
      </c>
      <c r="I375" s="14"/>
      <c r="J375" s="14"/>
      <c r="K375" s="14"/>
      <c r="L375" s="17"/>
      <c r="M375" s="17"/>
      <c r="N375" s="17"/>
      <c r="O375" s="13"/>
      <c r="P375" s="10">
        <f t="shared" si="25"/>
        <v>0</v>
      </c>
      <c r="Q375" s="10">
        <f t="shared" si="26"/>
        <v>0</v>
      </c>
      <c r="R375" s="10">
        <f t="shared" si="27"/>
        <v>0</v>
      </c>
      <c r="S375" s="10" t="str">
        <f t="shared" si="28"/>
        <v>Not applicable</v>
      </c>
      <c r="T375" s="10">
        <f t="shared" si="29"/>
        <v>0</v>
      </c>
    </row>
    <row r="376" spans="1:20" ht="48" customHeight="1">
      <c r="A376" s="10" t="s">
        <v>104</v>
      </c>
      <c r="B376" s="10" t="str">
        <f>IF(Vendors!B16="","",Vendors!B16)</f>
        <v/>
      </c>
      <c r="C376" s="10" t="s">
        <v>202</v>
      </c>
      <c r="D376" s="10" t="str">
        <f>'Criteria'!B34</f>
        <v>Onboarding &amp; support</v>
      </c>
      <c r="E376" s="11" t="str">
        <f>'Criteria'!D34</f>
        <v>Sandbox access</v>
      </c>
      <c r="F376" s="10">
        <f>IF(B376="",0,'Criteria'!I34)</f>
        <v>0</v>
      </c>
      <c r="G376" s="10">
        <f>'Criteria'!F34</f>
        <v>4</v>
      </c>
      <c r="H376" s="10" t="str">
        <f>'Criteria'!G34</f>
        <v>Yes</v>
      </c>
      <c r="I376" s="14"/>
      <c r="J376" s="14"/>
      <c r="K376" s="14"/>
      <c r="L376" s="17"/>
      <c r="M376" s="17"/>
      <c r="N376" s="17"/>
      <c r="O376" s="13"/>
      <c r="P376" s="10">
        <f t="shared" si="25"/>
        <v>0</v>
      </c>
      <c r="Q376" s="10">
        <f t="shared" si="26"/>
        <v>0</v>
      </c>
      <c r="R376" s="10">
        <f t="shared" si="27"/>
        <v>0</v>
      </c>
      <c r="S376" s="10" t="str">
        <f t="shared" si="28"/>
        <v>Not applicable</v>
      </c>
      <c r="T376" s="10">
        <f t="shared" si="29"/>
        <v>0</v>
      </c>
    </row>
    <row r="377" spans="1:20" ht="48" customHeight="1">
      <c r="A377" s="10" t="s">
        <v>104</v>
      </c>
      <c r="B377" s="10" t="str">
        <f>IF(Vendors!B16="","",Vendors!B16)</f>
        <v/>
      </c>
      <c r="C377" s="10" t="s">
        <v>205</v>
      </c>
      <c r="D377" s="10" t="str">
        <f>'Criteria'!B35</f>
        <v>Onboarding &amp; support</v>
      </c>
      <c r="E377" s="11" t="str">
        <f>'Criteria'!D35</f>
        <v>Support and escalation</v>
      </c>
      <c r="F377" s="10">
        <f>IF(B377="",0,'Criteria'!I35)</f>
        <v>0</v>
      </c>
      <c r="G377" s="10">
        <f>'Criteria'!F35</f>
        <v>4</v>
      </c>
      <c r="H377" s="10" t="str">
        <f>'Criteria'!G35</f>
        <v>No</v>
      </c>
      <c r="I377" s="14"/>
      <c r="J377" s="14"/>
      <c r="K377" s="14"/>
      <c r="L377" s="17"/>
      <c r="M377" s="17"/>
      <c r="N377" s="17"/>
      <c r="O377" s="13"/>
      <c r="P377" s="10">
        <f t="shared" si="25"/>
        <v>0</v>
      </c>
      <c r="Q377" s="10">
        <f t="shared" si="26"/>
        <v>0</v>
      </c>
      <c r="R377" s="10">
        <f t="shared" si="27"/>
        <v>0</v>
      </c>
      <c r="S377" s="10" t="str">
        <f t="shared" si="28"/>
        <v>Not applicable</v>
      </c>
      <c r="T377" s="10">
        <f t="shared" si="29"/>
        <v>0</v>
      </c>
    </row>
    <row r="378" spans="1:20" ht="48" customHeight="1">
      <c r="A378" s="10" t="s">
        <v>104</v>
      </c>
      <c r="B378" s="10" t="str">
        <f>IF(Vendors!B16="","",Vendors!B16)</f>
        <v/>
      </c>
      <c r="C378" s="10" t="s">
        <v>208</v>
      </c>
      <c r="D378" s="10" t="str">
        <f>'Criteria'!B36</f>
        <v>Vendor reliability</v>
      </c>
      <c r="E378" s="11" t="str">
        <f>'Criteria'!D36</f>
        <v>Medtech reference customers</v>
      </c>
      <c r="F378" s="10">
        <f>IF(B378="",0,'Criteria'!I36)</f>
        <v>0</v>
      </c>
      <c r="G378" s="10">
        <f>'Criteria'!F36</f>
        <v>5</v>
      </c>
      <c r="H378" s="10" t="str">
        <f>'Criteria'!G36</f>
        <v>No</v>
      </c>
      <c r="I378" s="14"/>
      <c r="J378" s="14"/>
      <c r="K378" s="14"/>
      <c r="L378" s="17"/>
      <c r="M378" s="17"/>
      <c r="N378" s="17"/>
      <c r="O378" s="13"/>
      <c r="P378" s="10">
        <f t="shared" si="25"/>
        <v>0</v>
      </c>
      <c r="Q378" s="10">
        <f t="shared" si="26"/>
        <v>0</v>
      </c>
      <c r="R378" s="10">
        <f t="shared" si="27"/>
        <v>0</v>
      </c>
      <c r="S378" s="10" t="str">
        <f t="shared" si="28"/>
        <v>Not applicable</v>
      </c>
      <c r="T378" s="10">
        <f t="shared" si="29"/>
        <v>0</v>
      </c>
    </row>
    <row r="379" spans="1:20" ht="48" customHeight="1">
      <c r="A379" s="10" t="s">
        <v>104</v>
      </c>
      <c r="B379" s="10" t="str">
        <f>IF(Vendors!B16="","",Vendors!B16)</f>
        <v/>
      </c>
      <c r="C379" s="10" t="s">
        <v>211</v>
      </c>
      <c r="D379" s="10" t="str">
        <f>'Criteria'!B37</f>
        <v>Vendor reliability</v>
      </c>
      <c r="E379" s="11" t="str">
        <f>'Criteria'!D37</f>
        <v>Company maturity and stability</v>
      </c>
      <c r="F379" s="10">
        <f>IF(B379="",0,'Criteria'!I37)</f>
        <v>0</v>
      </c>
      <c r="G379" s="10">
        <f>'Criteria'!F37</f>
        <v>3</v>
      </c>
      <c r="H379" s="10" t="str">
        <f>'Criteria'!G37</f>
        <v>No</v>
      </c>
      <c r="I379" s="14"/>
      <c r="J379" s="14"/>
      <c r="K379" s="14"/>
      <c r="L379" s="17"/>
      <c r="M379" s="17"/>
      <c r="N379" s="17"/>
      <c r="O379" s="13"/>
      <c r="P379" s="10">
        <f t="shared" si="25"/>
        <v>0</v>
      </c>
      <c r="Q379" s="10">
        <f t="shared" si="26"/>
        <v>0</v>
      </c>
      <c r="R379" s="10">
        <f t="shared" si="27"/>
        <v>0</v>
      </c>
      <c r="S379" s="10" t="str">
        <f t="shared" si="28"/>
        <v>Not applicable</v>
      </c>
      <c r="T379" s="10">
        <f t="shared" si="29"/>
        <v>0</v>
      </c>
    </row>
    <row r="380" spans="1:20" ht="48" customHeight="1">
      <c r="A380" s="10" t="s">
        <v>104</v>
      </c>
      <c r="B380" s="10" t="str">
        <f>IF(Vendors!B16="","",Vendors!B16)</f>
        <v/>
      </c>
      <c r="C380" s="10" t="s">
        <v>214</v>
      </c>
      <c r="D380" s="10" t="str">
        <f>'Criteria'!B38</f>
        <v>Vendor reliability</v>
      </c>
      <c r="E380" s="11" t="str">
        <f>'Criteria'!D38</f>
        <v>Reliability track record</v>
      </c>
      <c r="F380" s="10">
        <f>IF(B380="",0,'Criteria'!I38)</f>
        <v>0</v>
      </c>
      <c r="G380" s="10">
        <f>'Criteria'!F38</f>
        <v>4</v>
      </c>
      <c r="H380" s="10" t="str">
        <f>'Criteria'!G38</f>
        <v>No</v>
      </c>
      <c r="I380" s="14"/>
      <c r="J380" s="14"/>
      <c r="K380" s="14"/>
      <c r="L380" s="17"/>
      <c r="M380" s="17"/>
      <c r="N380" s="17"/>
      <c r="O380" s="13"/>
      <c r="P380" s="10">
        <f t="shared" si="25"/>
        <v>0</v>
      </c>
      <c r="Q380" s="10">
        <f t="shared" si="26"/>
        <v>0</v>
      </c>
      <c r="R380" s="10">
        <f t="shared" si="27"/>
        <v>0</v>
      </c>
      <c r="S380" s="10" t="str">
        <f t="shared" si="28"/>
        <v>Not applicable</v>
      </c>
      <c r="T380" s="10">
        <f t="shared" si="29"/>
        <v>0</v>
      </c>
    </row>
    <row r="381" spans="1:20" ht="48" customHeight="1">
      <c r="A381" s="10" t="s">
        <v>104</v>
      </c>
      <c r="B381" s="10" t="str">
        <f>IF(Vendors!B16="","",Vendors!B16)</f>
        <v/>
      </c>
      <c r="C381" s="10" t="s">
        <v>217</v>
      </c>
      <c r="D381" s="10" t="str">
        <f>'Criteria'!B39</f>
        <v>Vendor reliability</v>
      </c>
      <c r="E381" s="11" t="str">
        <f>'Criteria'!D39</f>
        <v>Product roadmap and capacity</v>
      </c>
      <c r="F381" s="10">
        <f>IF(B381="",0,'Criteria'!I39)</f>
        <v>0</v>
      </c>
      <c r="G381" s="10">
        <f>'Criteria'!F39</f>
        <v>3</v>
      </c>
      <c r="H381" s="10" t="str">
        <f>'Criteria'!G39</f>
        <v>No</v>
      </c>
      <c r="I381" s="14"/>
      <c r="J381" s="14"/>
      <c r="K381" s="14"/>
      <c r="L381" s="17"/>
      <c r="M381" s="17"/>
      <c r="N381" s="17"/>
      <c r="O381" s="13"/>
      <c r="P381" s="10">
        <f t="shared" si="25"/>
        <v>0</v>
      </c>
      <c r="Q381" s="10">
        <f t="shared" si="26"/>
        <v>0</v>
      </c>
      <c r="R381" s="10">
        <f t="shared" si="27"/>
        <v>0</v>
      </c>
      <c r="S381" s="10" t="str">
        <f t="shared" si="28"/>
        <v>Not applicable</v>
      </c>
      <c r="T381" s="10">
        <f t="shared" si="29"/>
        <v>0</v>
      </c>
    </row>
    <row r="382" spans="1:20" ht="48" customHeight="1">
      <c r="A382" s="10" t="s">
        <v>104</v>
      </c>
      <c r="B382" s="10" t="str">
        <f>IF(Vendors!B16="","",Vendors!B16)</f>
        <v/>
      </c>
      <c r="C382" s="10" t="s">
        <v>220</v>
      </c>
      <c r="D382" s="10" t="str">
        <f>'Criteria'!B40</f>
        <v>Commercial</v>
      </c>
      <c r="E382" s="11" t="str">
        <f>'Criteria'!D40</f>
        <v>License structure and entitlement</v>
      </c>
      <c r="F382" s="10">
        <f>IF(B382="",0,'Criteria'!I40)</f>
        <v>0</v>
      </c>
      <c r="G382" s="10">
        <f>'Criteria'!F40</f>
        <v>4</v>
      </c>
      <c r="H382" s="10" t="str">
        <f>'Criteria'!G40</f>
        <v>No</v>
      </c>
      <c r="I382" s="14"/>
      <c r="J382" s="14"/>
      <c r="K382" s="14"/>
      <c r="L382" s="17"/>
      <c r="M382" s="17"/>
      <c r="N382" s="17"/>
      <c r="O382" s="13"/>
      <c r="P382" s="10">
        <f t="shared" si="25"/>
        <v>0</v>
      </c>
      <c r="Q382" s="10">
        <f t="shared" si="26"/>
        <v>0</v>
      </c>
      <c r="R382" s="10">
        <f t="shared" si="27"/>
        <v>0</v>
      </c>
      <c r="S382" s="10" t="str">
        <f t="shared" si="28"/>
        <v>Not applicable</v>
      </c>
      <c r="T382" s="10">
        <f t="shared" si="29"/>
        <v>0</v>
      </c>
    </row>
    <row r="383" spans="1:20" ht="48" customHeight="1">
      <c r="A383" s="10" t="s">
        <v>104</v>
      </c>
      <c r="B383" s="10" t="str">
        <f>IF(Vendors!B16="","",Vendors!B16)</f>
        <v/>
      </c>
      <c r="C383" s="10" t="s">
        <v>222</v>
      </c>
      <c r="D383" s="10" t="str">
        <f>'Criteria'!B41</f>
        <v>Commercial</v>
      </c>
      <c r="E383" s="11" t="str">
        <f>'Criteria'!D41</f>
        <v>Quote and contract transparency</v>
      </c>
      <c r="F383" s="10">
        <f>IF(B383="",0,'Criteria'!I41)</f>
        <v>0</v>
      </c>
      <c r="G383" s="10">
        <f>'Criteria'!F41</f>
        <v>4</v>
      </c>
      <c r="H383" s="10" t="str">
        <f>'Criteria'!G41</f>
        <v>No</v>
      </c>
      <c r="I383" s="14"/>
      <c r="J383" s="14"/>
      <c r="K383" s="14"/>
      <c r="L383" s="17"/>
      <c r="M383" s="17"/>
      <c r="N383" s="17"/>
      <c r="O383" s="13"/>
      <c r="P383" s="10">
        <f t="shared" si="25"/>
        <v>0</v>
      </c>
      <c r="Q383" s="10">
        <f t="shared" si="26"/>
        <v>0</v>
      </c>
      <c r="R383" s="10">
        <f t="shared" si="27"/>
        <v>0</v>
      </c>
      <c r="S383" s="10" t="str">
        <f t="shared" si="28"/>
        <v>Not applicable</v>
      </c>
      <c r="T383" s="10">
        <f t="shared" si="29"/>
        <v>0</v>
      </c>
    </row>
    <row r="384" spans="1:20" ht="48" customHeight="1">
      <c r="A384" s="10" t="s">
        <v>104</v>
      </c>
      <c r="B384" s="10" t="str">
        <f>IF(Vendors!B16="","",Vendors!B16)</f>
        <v/>
      </c>
      <c r="C384" s="10" t="s">
        <v>225</v>
      </c>
      <c r="D384" s="10" t="str">
        <f>'Criteria'!B42</f>
        <v>Commercial</v>
      </c>
      <c r="E384" s="11" t="str">
        <f>'Criteria'!D42</f>
        <v>Scale and commercial flexibility</v>
      </c>
      <c r="F384" s="10">
        <f>IF(B384="",0,'Criteria'!I42)</f>
        <v>0</v>
      </c>
      <c r="G384" s="10">
        <f>'Criteria'!F42</f>
        <v>3</v>
      </c>
      <c r="H384" s="10" t="str">
        <f>'Criteria'!G42</f>
        <v>No</v>
      </c>
      <c r="I384" s="14"/>
      <c r="J384" s="14"/>
      <c r="K384" s="14"/>
      <c r="L384" s="17"/>
      <c r="M384" s="17"/>
      <c r="N384" s="17"/>
      <c r="O384" s="13"/>
      <c r="P384" s="10">
        <f t="shared" si="25"/>
        <v>0</v>
      </c>
      <c r="Q384" s="10">
        <f t="shared" si="26"/>
        <v>0</v>
      </c>
      <c r="R384" s="10">
        <f t="shared" si="27"/>
        <v>0</v>
      </c>
      <c r="S384" s="10" t="str">
        <f t="shared" si="28"/>
        <v>Not applicable</v>
      </c>
      <c r="T384" s="10">
        <f t="shared" si="29"/>
        <v>0</v>
      </c>
    </row>
    <row r="385" spans="1:20" ht="48" customHeight="1">
      <c r="A385" s="10" t="s">
        <v>104</v>
      </c>
      <c r="B385" s="10" t="str">
        <f>IF(Vendors!B16="","",Vendors!B16)</f>
        <v/>
      </c>
      <c r="C385" s="10" t="s">
        <v>289</v>
      </c>
      <c r="D385" s="10" t="str">
        <f>'Criteria'!B43</f>
        <v>Validation &amp; usability</v>
      </c>
      <c r="E385" s="11" t="str">
        <f>'Criteria'!D43</f>
        <v>API capabilities</v>
      </c>
      <c r="F385" s="10">
        <f>IF(B385="",0,'Criteria'!I43)</f>
        <v>0</v>
      </c>
      <c r="G385" s="10">
        <f>'Criteria'!F43</f>
        <v>3</v>
      </c>
      <c r="H385" s="10" t="str">
        <f>'Criteria'!G43</f>
        <v>No</v>
      </c>
      <c r="I385" s="14"/>
      <c r="J385" s="14"/>
      <c r="K385" s="14"/>
      <c r="L385" s="17"/>
      <c r="M385" s="17"/>
      <c r="N385" s="17"/>
      <c r="O385" s="13"/>
      <c r="P385" s="10">
        <f>IF(AND(F385=1,ISNUMBER(I385),I385&gt;=0,I385&lt;=5,K385="Verified",L385&lt;&gt;"",N385&lt;&gt;"",ISNUMBER(O385)),1,0)</f>
        <v>0</v>
      </c>
      <c r="Q385" s="10">
        <f>IF(P385=1,I385*G385,0)</f>
        <v>0</v>
      </c>
      <c r="R385" s="10">
        <f>F385*G385*5</f>
        <v>0</v>
      </c>
      <c r="S385" s="10" t="str">
        <f>IF(OR(F385=0,H385&lt;&gt;"Yes"),"Not applicable",IF(J385="Fail","Fail",IF(AND(J385="Pass",K385="Verified",L385&lt;&gt;"",N385&lt;&gt;"",ISNUMBER(O385)),"Pass","Pending")))</f>
        <v>Not applicable</v>
      </c>
      <c r="T385" s="10">
        <f>P385*G385*5</f>
        <v>0</v>
      </c>
    </row>
    <row r="386" spans="1:20" ht="48" customHeight="1">
      <c r="A386" s="10" t="s">
        <v>104</v>
      </c>
      <c r="B386" s="10" t="str">
        <f>IF(Vendors!B16="","",Vendors!B16)</f>
        <v/>
      </c>
      <c r="C386" s="10" t="s">
        <v>293</v>
      </c>
      <c r="D386" s="10" t="str">
        <f>'Criteria'!B44</f>
        <v>Validation &amp; usability</v>
      </c>
      <c r="E386" s="11" t="str">
        <f>'Criteria'!D44</f>
        <v>External connectors</v>
      </c>
      <c r="F386" s="10">
        <f>IF(B386="",0,'Criteria'!I44)</f>
        <v>0</v>
      </c>
      <c r="G386" s="10">
        <f>'Criteria'!F44</f>
        <v>3</v>
      </c>
      <c r="H386" s="10" t="str">
        <f>'Criteria'!G44</f>
        <v>No</v>
      </c>
      <c r="I386" s="14"/>
      <c r="J386" s="14"/>
      <c r="K386" s="14"/>
      <c r="L386" s="17"/>
      <c r="M386" s="17"/>
      <c r="N386" s="17"/>
      <c r="O386" s="13"/>
      <c r="P386" s="10">
        <f>IF(AND(F386=1,ISNUMBER(I386),I386&gt;=0,I386&lt;=5,K386="Verified",L386&lt;&gt;"",N386&lt;&gt;"",ISNUMBER(O386)),1,0)</f>
        <v>0</v>
      </c>
      <c r="Q386" s="10">
        <f>IF(P386=1,I386*G386,0)</f>
        <v>0</v>
      </c>
      <c r="R386" s="10">
        <f>F386*G386*5</f>
        <v>0</v>
      </c>
      <c r="S386" s="10" t="str">
        <f>IF(OR(F386=0,H386&lt;&gt;"Yes"),"Not applicable",IF(J386="Fail","Fail",IF(AND(J386="Pass",K386="Verified",L386&lt;&gt;"",N386&lt;&gt;"",ISNUMBER(O386)),"Pass","Pending")))</f>
        <v>Not applicable</v>
      </c>
      <c r="T386" s="10">
        <f>P386*G386*5</f>
        <v>0</v>
      </c>
    </row>
    <row r="387" spans="1:20">
      <c r="A387" s="10"/>
      <c r="B387" s="10"/>
      <c r="C387" s="10"/>
      <c r="D387" s="10"/>
      <c r="E387" s="11"/>
      <c r="F387" s="10"/>
      <c r="G387" s="10"/>
      <c r="H387" s="10"/>
      <c r="I387" s="14"/>
      <c r="J387" s="14"/>
      <c r="K387" s="14"/>
      <c r="L387" s="17"/>
      <c r="M387" s="17"/>
      <c r="N387" s="17"/>
      <c r="O387" s="13"/>
      <c r="P387" s="10"/>
      <c r="Q387" s="10"/>
      <c r="R387" s="10"/>
      <c r="S387" s="10"/>
      <c r="T387" s="10"/>
    </row>
    <row r="388" spans="1:20">
      <c r="A388" s="10"/>
      <c r="B388" s="10"/>
      <c r="C388" s="10"/>
      <c r="D388" s="10"/>
      <c r="E388" s="11"/>
      <c r="F388" s="10"/>
      <c r="G388" s="10"/>
      <c r="H388" s="10"/>
      <c r="I388" s="14"/>
      <c r="J388" s="14"/>
      <c r="K388" s="14"/>
      <c r="L388" s="17"/>
      <c r="M388" s="17"/>
      <c r="N388" s="17"/>
      <c r="O388" s="13"/>
      <c r="P388" s="10"/>
      <c r="Q388" s="10"/>
      <c r="R388" s="10"/>
      <c r="S388" s="10"/>
      <c r="T388" s="10"/>
    </row>
  </sheetData>
  <mergeCells count="2">
    <mergeCell ref="A3:O3"/>
    <mergeCell ref="A4:O4"/>
  </mergeCells>
  <conditionalFormatting sqref="A7:O388">
    <cfRule type="expression" dxfId="0" priority="1">
      <formula>$F7=0</formula>
    </cfRule>
  </conditionalFormatting>
  <dataValidations count="3">
    <dataValidation type="list" sqref="I7:I388" xr:uid="{00000000-0002-0000-0500-000000000000}">
      <formula1>"0,1,2,3,4,5"</formula1>
    </dataValidation>
    <dataValidation type="list" sqref="J7:J388" xr:uid="{00000000-0002-0000-0500-000001000000}">
      <formula1>"Pending,Pass,Fail"</formula1>
    </dataValidation>
    <dataValidation type="list" sqref="K7:K388" xr:uid="{00000000-0002-0000-0500-000002000000}">
      <formula1>"Not reviewed,Vendor claim,Verified"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FB3A2"/>
  </sheetPr>
  <dimension ref="A1:U100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B16" sqref="B16"/>
    </sheetView>
  </sheetViews>
  <sheetFormatPr defaultRowHeight="13.8"/>
  <cols>
    <col min="1" max="1" width="41" customWidth="1"/>
    <col min="2" max="11" width="19" customWidth="1"/>
  </cols>
  <sheetData>
    <row r="1" spans="1:21" ht="2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>
      <c r="A2" s="7" t="s">
        <v>244</v>
      </c>
      <c r="B2" s="8"/>
      <c r="C2" s="8"/>
      <c r="D2" s="8"/>
      <c r="E2" s="8"/>
      <c r="F2" s="8"/>
      <c r="G2" s="8"/>
      <c r="H2" s="8"/>
      <c r="I2" s="8"/>
      <c r="J2" s="8"/>
      <c r="K2" s="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4.049999999999997" customHeight="1">
      <c r="A3" s="25" t="s">
        <v>245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4.049999999999997" customHeight="1">
      <c r="A4" s="25" t="s">
        <v>246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5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0.049999999999997" customHeight="1">
      <c r="A6" s="12"/>
      <c r="B6" s="12" t="str">
        <f>IF(Vendors!B7="",Vendors!A7,Vendors!B7)</f>
        <v>example vendor</v>
      </c>
      <c r="C6" s="12" t="str">
        <f>IF(Vendors!B8="",Vendors!A8,Vendors!B8)</f>
        <v>V02</v>
      </c>
      <c r="D6" s="12" t="str">
        <f>IF(Vendors!B9="",Vendors!A9,Vendors!B9)</f>
        <v>V03</v>
      </c>
      <c r="E6" s="12" t="str">
        <f>IF(Vendors!B10="",Vendors!A10,Vendors!B10)</f>
        <v>V04</v>
      </c>
      <c r="F6" s="12" t="str">
        <f>IF(Vendors!B11="",Vendors!A11,Vendors!B11)</f>
        <v>V05</v>
      </c>
      <c r="G6" s="12" t="str">
        <f>IF(Vendors!B12="",Vendors!A12,Vendors!B12)</f>
        <v>V06</v>
      </c>
      <c r="H6" s="12" t="str">
        <f>IF(Vendors!B13="",Vendors!A13,Vendors!B13)</f>
        <v>V07</v>
      </c>
      <c r="I6" s="12" t="str">
        <f>IF(Vendors!B14="",Vendors!A14,Vendors!B14)</f>
        <v>V08</v>
      </c>
      <c r="J6" s="12" t="str">
        <f>IF(Vendors!B15="",Vendors!A15,Vendors!B15)</f>
        <v>V09</v>
      </c>
      <c r="K6" s="12" t="str">
        <f>IF(Vendors!B16="",Vendors!A16,Vendors!B16)</f>
        <v>V10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5.05" customHeight="1">
      <c r="A7" s="1" t="s">
        <v>247</v>
      </c>
      <c r="B7" s="17" t="s">
        <v>386</v>
      </c>
      <c r="C7" s="17"/>
      <c r="D7" s="17"/>
      <c r="E7" s="17"/>
      <c r="F7" s="17"/>
      <c r="G7" s="17"/>
      <c r="H7" s="17"/>
      <c r="I7" s="17"/>
      <c r="J7" s="17"/>
      <c r="K7" s="17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5.05" customHeight="1">
      <c r="A8" s="1" t="s">
        <v>248</v>
      </c>
      <c r="B8" s="17" t="s">
        <v>57</v>
      </c>
      <c r="C8" s="17"/>
      <c r="D8" s="17"/>
      <c r="E8" s="17"/>
      <c r="F8" s="17"/>
      <c r="G8" s="17"/>
      <c r="H8" s="17"/>
      <c r="I8" s="17"/>
      <c r="J8" s="17"/>
      <c r="K8" s="17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60" customHeight="1">
      <c r="A9" s="1" t="s">
        <v>249</v>
      </c>
      <c r="B9" s="17" t="s">
        <v>387</v>
      </c>
      <c r="C9" s="17"/>
      <c r="D9" s="17"/>
      <c r="E9" s="17"/>
      <c r="F9" s="17"/>
      <c r="G9" s="17"/>
      <c r="H9" s="17"/>
      <c r="I9" s="17"/>
      <c r="J9" s="17"/>
      <c r="K9" s="17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5.05" customHeight="1">
      <c r="A10" s="1" t="s">
        <v>250</v>
      </c>
      <c r="B10" s="18">
        <v>46270</v>
      </c>
      <c r="C10" s="18"/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5.05" customHeight="1">
      <c r="A11" s="1" t="s">
        <v>251</v>
      </c>
      <c r="B11" s="18">
        <v>46336</v>
      </c>
      <c r="C11" s="18"/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5.05" customHeight="1">
      <c r="A12" s="1" t="s">
        <v>252</v>
      </c>
      <c r="B12" s="17" t="s">
        <v>54</v>
      </c>
      <c r="C12" s="17"/>
      <c r="D12" s="17"/>
      <c r="E12" s="17"/>
      <c r="F12" s="17"/>
      <c r="G12" s="17"/>
      <c r="H12" s="17"/>
      <c r="I12" s="17"/>
      <c r="J12" s="17"/>
      <c r="K12" s="17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5.05" customHeight="1">
      <c r="A13" s="1" t="s">
        <v>253</v>
      </c>
      <c r="B13" s="19">
        <v>800</v>
      </c>
      <c r="C13" s="19"/>
      <c r="D13" s="19"/>
      <c r="E13" s="19"/>
      <c r="F13" s="19"/>
      <c r="G13" s="19"/>
      <c r="H13" s="19"/>
      <c r="I13" s="19"/>
      <c r="J13" s="19"/>
      <c r="K13" s="19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5.05" customHeight="1">
      <c r="A14" s="1" t="s">
        <v>254</v>
      </c>
      <c r="B14" s="19">
        <v>0</v>
      </c>
      <c r="C14" s="19"/>
      <c r="D14" s="19"/>
      <c r="E14" s="19"/>
      <c r="F14" s="19"/>
      <c r="G14" s="19"/>
      <c r="H14" s="19"/>
      <c r="I14" s="19"/>
      <c r="J14" s="19"/>
      <c r="K14" s="19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5.05" customHeight="1">
      <c r="A15" s="1" t="s">
        <v>255</v>
      </c>
      <c r="B15" s="19">
        <v>0</v>
      </c>
      <c r="C15" s="19"/>
      <c r="D15" s="19"/>
      <c r="E15" s="19"/>
      <c r="F15" s="19"/>
      <c r="G15" s="19"/>
      <c r="H15" s="19"/>
      <c r="I15" s="19"/>
      <c r="J15" s="19"/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5.05" customHeight="1">
      <c r="A16" s="1" t="s">
        <v>256</v>
      </c>
      <c r="B16" s="19">
        <v>1500</v>
      </c>
      <c r="C16" s="19"/>
      <c r="D16" s="19"/>
      <c r="E16" s="19"/>
      <c r="F16" s="19"/>
      <c r="G16" s="19"/>
      <c r="H16" s="19"/>
      <c r="I16" s="19"/>
      <c r="J16" s="19"/>
      <c r="K16" s="19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5.05" customHeight="1">
      <c r="A17" s="1" t="s">
        <v>257</v>
      </c>
      <c r="B17" s="19">
        <v>500</v>
      </c>
      <c r="C17" s="19"/>
      <c r="D17" s="19"/>
      <c r="E17" s="19"/>
      <c r="F17" s="19"/>
      <c r="G17" s="19"/>
      <c r="H17" s="19"/>
      <c r="I17" s="19"/>
      <c r="J17" s="19"/>
      <c r="K17" s="19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5.05" customHeight="1">
      <c r="A18" s="1" t="s">
        <v>258</v>
      </c>
      <c r="B18" s="19">
        <v>4000</v>
      </c>
      <c r="C18" s="19"/>
      <c r="D18" s="19"/>
      <c r="E18" s="19"/>
      <c r="F18" s="19"/>
      <c r="G18" s="19"/>
      <c r="H18" s="19"/>
      <c r="I18" s="19"/>
      <c r="J18" s="19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05" customHeight="1">
      <c r="A19" s="1" t="s">
        <v>259</v>
      </c>
      <c r="B19" s="19">
        <v>1500</v>
      </c>
      <c r="C19" s="19"/>
      <c r="D19" s="19"/>
      <c r="E19" s="19"/>
      <c r="F19" s="19"/>
      <c r="G19" s="19"/>
      <c r="H19" s="19"/>
      <c r="I19" s="19"/>
      <c r="J19" s="19"/>
      <c r="K19" s="19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5.05" customHeight="1">
      <c r="A20" s="1" t="s">
        <v>260</v>
      </c>
      <c r="B20" s="19">
        <v>1500</v>
      </c>
      <c r="C20" s="19"/>
      <c r="D20" s="19"/>
      <c r="E20" s="19"/>
      <c r="F20" s="19"/>
      <c r="G20" s="19"/>
      <c r="H20" s="19"/>
      <c r="I20" s="19"/>
      <c r="J20" s="19"/>
      <c r="K20" s="19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5.05" customHeight="1">
      <c r="A21" s="1" t="s">
        <v>261</v>
      </c>
      <c r="B21" s="19">
        <v>1000</v>
      </c>
      <c r="C21" s="19"/>
      <c r="D21" s="19"/>
      <c r="E21" s="19"/>
      <c r="F21" s="19"/>
      <c r="G21" s="19"/>
      <c r="H21" s="19"/>
      <c r="I21" s="19"/>
      <c r="J21" s="19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5.05" customHeight="1">
      <c r="A22" s="1" t="s">
        <v>262</v>
      </c>
      <c r="B22" s="19">
        <v>0</v>
      </c>
      <c r="C22" s="19"/>
      <c r="D22" s="19"/>
      <c r="E22" s="19"/>
      <c r="F22" s="19"/>
      <c r="G22" s="19"/>
      <c r="H22" s="19"/>
      <c r="I22" s="19"/>
      <c r="J22" s="19"/>
      <c r="K22" s="19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5.05" customHeight="1">
      <c r="A23" s="1" t="s">
        <v>263</v>
      </c>
      <c r="B23" s="19">
        <v>1000</v>
      </c>
      <c r="C23" s="19"/>
      <c r="D23" s="19"/>
      <c r="E23" s="19"/>
      <c r="F23" s="19"/>
      <c r="G23" s="19"/>
      <c r="H23" s="19"/>
      <c r="I23" s="19"/>
      <c r="J23" s="19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95" customHeight="1">
      <c r="A24" s="1" t="s">
        <v>264</v>
      </c>
      <c r="B24" s="17" t="s">
        <v>388</v>
      </c>
      <c r="C24" s="17"/>
      <c r="D24" s="17"/>
      <c r="E24" s="17"/>
      <c r="F24" s="17"/>
      <c r="G24" s="17"/>
      <c r="H24" s="17"/>
      <c r="I24" s="17"/>
      <c r="J24" s="17"/>
      <c r="K24" s="17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60" customHeight="1">
      <c r="A25" s="1" t="s">
        <v>265</v>
      </c>
      <c r="B25" s="2" t="str">
        <f>IF(Vendors!B7="","",IF(B8&lt;&gt;Settings!$B$6,"Check currency",IF(B12&lt;&gt;Settings!$B$5,"Check scope",IF(OR(B9="",NOT(ISNUMBER(B10)),NOT(ISNUMBER(B11))),"Quote evidence missing",IF(B11&lt;Settings!$B$4,"Quote expired",IF(OR(NOT(ISNUMBER(B26)),COUNT(B16:B23)&lt;&gt;8),"Fees incomplete","Complete"))))))</f>
        <v>Complete</v>
      </c>
      <c r="C25" s="2" t="str">
        <f>IF(Vendors!B8="","",IF(C8&lt;&gt;Settings!$B$6,"Check currency",IF(C12&lt;&gt;Settings!$B$5,"Check scope",IF(OR(C9="",NOT(ISNUMBER(C10)),NOT(ISNUMBER(C11))),"Quote evidence missing",IF(C11&lt;Settings!$B$4,"Quote expired",IF(OR(NOT(ISNUMBER(C26)),COUNT(C16:C23)&lt;&gt;8),"Fees incomplete","Complete"))))))</f>
        <v/>
      </c>
      <c r="D25" s="2" t="str">
        <f>IF(Vendors!B9="","",IF(D8&lt;&gt;Settings!$B$6,"Check currency",IF(D12&lt;&gt;Settings!$B$5,"Check scope",IF(OR(D9="",NOT(ISNUMBER(D10)),NOT(ISNUMBER(D11))),"Quote evidence missing",IF(D11&lt;Settings!$B$4,"Quote expired",IF(OR(NOT(ISNUMBER(D26)),COUNT(D16:D23)&lt;&gt;8),"Fees incomplete","Complete"))))))</f>
        <v/>
      </c>
      <c r="E25" s="2" t="str">
        <f>IF(Vendors!B10="","",IF(E8&lt;&gt;Settings!$B$6,"Check currency",IF(E12&lt;&gt;Settings!$B$5,"Check scope",IF(OR(E9="",NOT(ISNUMBER(E10)),NOT(ISNUMBER(E11))),"Quote evidence missing",IF(E11&lt;Settings!$B$4,"Quote expired",IF(OR(NOT(ISNUMBER(E26)),COUNT(E16:E23)&lt;&gt;8),"Fees incomplete","Complete"))))))</f>
        <v/>
      </c>
      <c r="F25" s="2" t="str">
        <f>IF(Vendors!B11="","",IF(F8&lt;&gt;Settings!$B$6,"Check currency",IF(F12&lt;&gt;Settings!$B$5,"Check scope",IF(OR(F9="",NOT(ISNUMBER(F10)),NOT(ISNUMBER(F11))),"Quote evidence missing",IF(F11&lt;Settings!$B$4,"Quote expired",IF(OR(NOT(ISNUMBER(F26)),COUNT(F16:F23)&lt;&gt;8),"Fees incomplete","Complete"))))))</f>
        <v/>
      </c>
      <c r="G25" s="2" t="str">
        <f>IF(Vendors!B12="","",IF(G8&lt;&gt;Settings!$B$6,"Check currency",IF(G12&lt;&gt;Settings!$B$5,"Check scope",IF(OR(G9="",NOT(ISNUMBER(G10)),NOT(ISNUMBER(G11))),"Quote evidence missing",IF(G11&lt;Settings!$B$4,"Quote expired",IF(OR(NOT(ISNUMBER(G26)),COUNT(G16:G23)&lt;&gt;8),"Fees incomplete","Complete"))))))</f>
        <v/>
      </c>
      <c r="H25" s="2" t="str">
        <f>IF(Vendors!B13="","",IF(H8&lt;&gt;Settings!$B$6,"Check currency",IF(H12&lt;&gt;Settings!$B$5,"Check scope",IF(OR(H9="",NOT(ISNUMBER(H10)),NOT(ISNUMBER(H11))),"Quote evidence missing",IF(H11&lt;Settings!$B$4,"Quote expired",IF(OR(NOT(ISNUMBER(H26)),COUNT(H16:H23)&lt;&gt;8),"Fees incomplete","Complete"))))))</f>
        <v/>
      </c>
      <c r="I25" s="2" t="str">
        <f>IF(Vendors!B14="","",IF(I8&lt;&gt;Settings!$B$6,"Check currency",IF(I12&lt;&gt;Settings!$B$5,"Check scope",IF(OR(I9="",NOT(ISNUMBER(I10)),NOT(ISNUMBER(I11))),"Quote evidence missing",IF(I11&lt;Settings!$B$4,"Quote expired",IF(OR(NOT(ISNUMBER(I26)),COUNT(I16:I23)&lt;&gt;8),"Fees incomplete","Complete"))))))</f>
        <v/>
      </c>
      <c r="J25" s="2" t="str">
        <f>IF(Vendors!B15="","",IF(J8&lt;&gt;Settings!$B$6,"Check currency",IF(J12&lt;&gt;Settings!$B$5,"Check scope",IF(OR(J9="",NOT(ISNUMBER(J10)),NOT(ISNUMBER(J11))),"Quote evidence missing",IF(J11&lt;Settings!$B$4,"Quote expired",IF(OR(NOT(ISNUMBER(J26)),COUNT(J16:J23)&lt;&gt;8),"Fees incomplete","Complete"))))))</f>
        <v/>
      </c>
      <c r="K25" s="2" t="str">
        <f>IF(Vendors!B16="","",IF(K8&lt;&gt;Settings!$B$6,"Check currency",IF(K12&lt;&gt;Settings!$B$5,"Check scope",IF(OR(K9="",NOT(ISNUMBER(K10)),NOT(ISNUMBER(K11))),"Quote evidence missing",IF(K11&lt;Settings!$B$4,"Quote expired",IF(OR(NOT(ISNUMBER(K26)),COUNT(K16:K23)&lt;&gt;8),"Fees incomplete","Complete"))))))</f>
        <v/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.05" customHeight="1">
      <c r="A26" s="1" t="s">
        <v>266</v>
      </c>
      <c r="B26" s="3">
        <f>IF(Vendors!B7="","",IF(B7="","",IF(B7="Named seat",IF(AND(ISNUMBER(B13),OR(Settings!$B$8=0,ISNUMBER(B14))),B13*Settings!$B$7+IF(Settings!$B$8=0,0,B14*Settings!$B$8),""),IF(ISNUMBER(B15),B15,""))))</f>
        <v>8000</v>
      </c>
      <c r="C26" s="3" t="str">
        <f>IF(Vendors!B8="","",IF(C7="","",IF(C7="Named seat",IF(AND(ISNUMBER(C13),OR(Settings!$B$8=0,ISNUMBER(C14))),C13*Settings!$B$7+IF(Settings!$B$8=0,0,C14*Settings!$B$8),""),IF(ISNUMBER(C15),C15,""))))</f>
        <v/>
      </c>
      <c r="D26" s="3" t="str">
        <f>IF(Vendors!B9="","",IF(D7="","",IF(D7="Named seat",IF(AND(ISNUMBER(D13),OR(Settings!$B$8=0,ISNUMBER(D14))),D13*Settings!$B$7+IF(Settings!$B$8=0,0,D14*Settings!$B$8),""),IF(ISNUMBER(D15),D15,""))))</f>
        <v/>
      </c>
      <c r="E26" s="3" t="str">
        <f>IF(Vendors!B10="","",IF(E7="","",IF(E7="Named seat",IF(AND(ISNUMBER(E13),OR(Settings!$B$8=0,ISNUMBER(E14))),E13*Settings!$B$7+IF(Settings!$B$8=0,0,E14*Settings!$B$8),""),IF(ISNUMBER(E15),E15,""))))</f>
        <v/>
      </c>
      <c r="F26" s="3" t="str">
        <f>IF(Vendors!B11="","",IF(F7="","",IF(F7="Named seat",IF(AND(ISNUMBER(F13),OR(Settings!$B$8=0,ISNUMBER(F14))),F13*Settings!$B$7+IF(Settings!$B$8=0,0,F14*Settings!$B$8),""),IF(ISNUMBER(F15),F15,""))))</f>
        <v/>
      </c>
      <c r="G26" s="3" t="str">
        <f>IF(Vendors!B12="","",IF(G7="","",IF(G7="Named seat",IF(AND(ISNUMBER(G13),OR(Settings!$B$8=0,ISNUMBER(G14))),G13*Settings!$B$7+IF(Settings!$B$8=0,0,G14*Settings!$B$8),""),IF(ISNUMBER(G15),G15,""))))</f>
        <v/>
      </c>
      <c r="H26" s="3" t="str">
        <f>IF(Vendors!B13="","",IF(H7="","",IF(H7="Named seat",IF(AND(ISNUMBER(H13),OR(Settings!$B$8=0,ISNUMBER(H14))),H13*Settings!$B$7+IF(Settings!$B$8=0,0,H14*Settings!$B$8),""),IF(ISNUMBER(H15),H15,""))))</f>
        <v/>
      </c>
      <c r="I26" s="3" t="str">
        <f>IF(Vendors!B14="","",IF(I7="","",IF(I7="Named seat",IF(AND(ISNUMBER(I13),OR(Settings!$B$8=0,ISNUMBER(I14))),I13*Settings!$B$7+IF(Settings!$B$8=0,0,I14*Settings!$B$8),""),IF(ISNUMBER(I15),I15,""))))</f>
        <v/>
      </c>
      <c r="J26" s="3" t="str">
        <f>IF(Vendors!B15="","",IF(J7="","",IF(J7="Named seat",IF(AND(ISNUMBER(J13),OR(Settings!$B$8=0,ISNUMBER(J14))),J13*Settings!$B$7+IF(Settings!$B$8=0,0,J14*Settings!$B$8),""),IF(ISNUMBER(J15),J15,""))))</f>
        <v/>
      </c>
      <c r="K26" s="3" t="str">
        <f>IF(Vendors!B16="","",IF(K7="","",IF(K7="Named seat",IF(AND(ISNUMBER(K13),OR(Settings!$B$8=0,ISNUMBER(K14))),K13*Settings!$B$7+IF(Settings!$B$8=0,0,K14*Settings!$B$8),""),IF(ISNUMBER(K15),K15,""))))</f>
        <v/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.05" customHeight="1">
      <c r="A27" s="20" t="s">
        <v>267</v>
      </c>
      <c r="B27" s="21">
        <f t="shared" ref="B27:K27" si="0">IF(B25&lt;&gt;"Complete","",SUM(B26,B16:B17))</f>
        <v>10000</v>
      </c>
      <c r="C27" s="21" t="str">
        <f t="shared" si="0"/>
        <v/>
      </c>
      <c r="D27" s="21" t="str">
        <f t="shared" si="0"/>
        <v/>
      </c>
      <c r="E27" s="21" t="str">
        <f t="shared" si="0"/>
        <v/>
      </c>
      <c r="F27" s="21" t="str">
        <f t="shared" si="0"/>
        <v/>
      </c>
      <c r="G27" s="21" t="str">
        <f t="shared" si="0"/>
        <v/>
      </c>
      <c r="H27" s="21" t="str">
        <f t="shared" si="0"/>
        <v/>
      </c>
      <c r="I27" s="21" t="str">
        <f t="shared" si="0"/>
        <v/>
      </c>
      <c r="J27" s="21" t="str">
        <f t="shared" si="0"/>
        <v/>
      </c>
      <c r="K27" s="21" t="str">
        <f t="shared" si="0"/>
        <v/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.05" customHeight="1">
      <c r="A28" s="1" t="s">
        <v>268</v>
      </c>
      <c r="B28" s="3">
        <f t="shared" ref="B28:K28" si="1">IF(B25&lt;&gt;"Complete","",SUM(B18:B22))</f>
        <v>8000</v>
      </c>
      <c r="C28" s="3" t="str">
        <f t="shared" si="1"/>
        <v/>
      </c>
      <c r="D28" s="3" t="str">
        <f t="shared" si="1"/>
        <v/>
      </c>
      <c r="E28" s="3" t="str">
        <f t="shared" si="1"/>
        <v/>
      </c>
      <c r="F28" s="3" t="str">
        <f t="shared" si="1"/>
        <v/>
      </c>
      <c r="G28" s="3" t="str">
        <f t="shared" si="1"/>
        <v/>
      </c>
      <c r="H28" s="3" t="str">
        <f t="shared" si="1"/>
        <v/>
      </c>
      <c r="I28" s="3" t="str">
        <f t="shared" si="1"/>
        <v/>
      </c>
      <c r="J28" s="3" t="str">
        <f t="shared" si="1"/>
        <v/>
      </c>
      <c r="K28" s="3" t="str">
        <f t="shared" si="1"/>
        <v/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.05" customHeight="1">
      <c r="A29" s="1" t="s">
        <v>269</v>
      </c>
      <c r="B29" s="3">
        <f t="shared" ref="B29:K29" si="2">IF(B25&lt;&gt;"Complete","",SUM(B27:B28))</f>
        <v>18000</v>
      </c>
      <c r="C29" s="3" t="str">
        <f t="shared" si="2"/>
        <v/>
      </c>
      <c r="D29" s="3" t="str">
        <f t="shared" si="2"/>
        <v/>
      </c>
      <c r="E29" s="3" t="str">
        <f t="shared" si="2"/>
        <v/>
      </c>
      <c r="F29" s="3" t="str">
        <f t="shared" si="2"/>
        <v/>
      </c>
      <c r="G29" s="3" t="str">
        <f t="shared" si="2"/>
        <v/>
      </c>
      <c r="H29" s="3" t="str">
        <f t="shared" si="2"/>
        <v/>
      </c>
      <c r="I29" s="3" t="str">
        <f t="shared" si="2"/>
        <v/>
      </c>
      <c r="J29" s="3" t="str">
        <f t="shared" si="2"/>
        <v/>
      </c>
      <c r="K29" s="3" t="str">
        <f t="shared" si="2"/>
        <v/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.05" customHeight="1">
      <c r="A30" s="20" t="s">
        <v>270</v>
      </c>
      <c r="B30" s="21">
        <f>IF(B25&lt;&gt;"Complete","",B28+B27*IF(Settings!$B$12=0,Settings!$B$9,((1+Settings!$B$12)^Settings!$B$9-1)/Settings!$B$12)+B23)</f>
        <v>39000</v>
      </c>
      <c r="C30" s="21" t="str">
        <f>IF(C25&lt;&gt;"Complete","",C28+C27*IF(Settings!$B$12=0,Settings!$B$9,((1+Settings!$B$12)^Settings!$B$9-1)/Settings!$B$12)+C23)</f>
        <v/>
      </c>
      <c r="D30" s="21" t="str">
        <f>IF(D25&lt;&gt;"Complete","",D28+D27*IF(Settings!$B$12=0,Settings!$B$9,((1+Settings!$B$12)^Settings!$B$9-1)/Settings!$B$12)+D23)</f>
        <v/>
      </c>
      <c r="E30" s="21" t="str">
        <f>IF(E25&lt;&gt;"Complete","",E28+E27*IF(Settings!$B$12=0,Settings!$B$9,((1+Settings!$B$12)^Settings!$B$9-1)/Settings!$B$12)+E23)</f>
        <v/>
      </c>
      <c r="F30" s="21" t="str">
        <f>IF(F25&lt;&gt;"Complete","",F28+F27*IF(Settings!$B$12=0,Settings!$B$9,((1+Settings!$B$12)^Settings!$B$9-1)/Settings!$B$12)+F23)</f>
        <v/>
      </c>
      <c r="G30" s="21" t="str">
        <f>IF(G25&lt;&gt;"Complete","",G28+G27*IF(Settings!$B$12=0,Settings!$B$9,((1+Settings!$B$12)^Settings!$B$9-1)/Settings!$B$12)+G23)</f>
        <v/>
      </c>
      <c r="H30" s="21" t="str">
        <f>IF(H25&lt;&gt;"Complete","",H28+H27*IF(Settings!$B$12=0,Settings!$B$9,((1+Settings!$B$12)^Settings!$B$9-1)/Settings!$B$12)+H23)</f>
        <v/>
      </c>
      <c r="I30" s="21" t="str">
        <f>IF(I25&lt;&gt;"Complete","",I28+I27*IF(Settings!$B$12=0,Settings!$B$9,((1+Settings!$B$12)^Settings!$B$9-1)/Settings!$B$12)+I23)</f>
        <v/>
      </c>
      <c r="J30" s="21" t="str">
        <f>IF(J25&lt;&gt;"Complete","",J28+J27*IF(Settings!$B$12=0,Settings!$B$9,((1+Settings!$B$12)^Settings!$B$9-1)/Settings!$B$12)+J23)</f>
        <v/>
      </c>
      <c r="K30" s="21" t="str">
        <f>IF(K25&lt;&gt;"Complete","",K28+K27*IF(Settings!$B$12=0,Settings!$B$9,((1+Settings!$B$12)^Settings!$B$9-1)/Settings!$B$12)+K23)</f>
        <v/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.05" customHeight="1">
      <c r="A31" s="1" t="s">
        <v>271</v>
      </c>
      <c r="B31" s="2" t="str">
        <f>IF(Vendors!B7="","",IF(Settings!$B$10="","Not set",IF(B25&lt;&gt;"Complete","Pending",IF(B27&lt;=Settings!$B$10,"Within","Over"))))</f>
        <v>Within</v>
      </c>
      <c r="C31" s="2" t="str">
        <f>IF(Vendors!B8="","",IF(Settings!$B$10="","Not set",IF(C25&lt;&gt;"Complete","Pending",IF(C27&lt;=Settings!$B$10,"Within","Over"))))</f>
        <v/>
      </c>
      <c r="D31" s="2" t="str">
        <f>IF(Vendors!B9="","",IF(Settings!$B$10="","Not set",IF(D25&lt;&gt;"Complete","Pending",IF(D27&lt;=Settings!$B$10,"Within","Over"))))</f>
        <v/>
      </c>
      <c r="E31" s="2" t="str">
        <f>IF(Vendors!B10="","",IF(Settings!$B$10="","Not set",IF(E25&lt;&gt;"Complete","Pending",IF(E27&lt;=Settings!$B$10,"Within","Over"))))</f>
        <v/>
      </c>
      <c r="F31" s="2" t="str">
        <f>IF(Vendors!B11="","",IF(Settings!$B$10="","Not set",IF(F25&lt;&gt;"Complete","Pending",IF(F27&lt;=Settings!$B$10,"Within","Over"))))</f>
        <v/>
      </c>
      <c r="G31" s="2" t="str">
        <f>IF(Vendors!B12="","",IF(Settings!$B$10="","Not set",IF(G25&lt;&gt;"Complete","Pending",IF(G27&lt;=Settings!$B$10,"Within","Over"))))</f>
        <v/>
      </c>
      <c r="H31" s="2" t="str">
        <f>IF(Vendors!B13="","",IF(Settings!$B$10="","Not set",IF(H25&lt;&gt;"Complete","Pending",IF(H27&lt;=Settings!$B$10,"Within","Over"))))</f>
        <v/>
      </c>
      <c r="I31" s="2" t="str">
        <f>IF(Vendors!B14="","",IF(Settings!$B$10="","Not set",IF(I25&lt;&gt;"Complete","Pending",IF(I27&lt;=Settings!$B$10,"Within","Over"))))</f>
        <v/>
      </c>
      <c r="J31" s="2" t="str">
        <f>IF(Vendors!B15="","",IF(Settings!$B$10="","Not set",IF(J25&lt;&gt;"Complete","Pending",IF(J27&lt;=Settings!$B$10,"Within","Over"))))</f>
        <v/>
      </c>
      <c r="K31" s="2" t="str">
        <f>IF(Vendors!B16="","",IF(Settings!$B$10="","Not set",IF(K25&lt;&gt;"Complete","Pending",IF(K27&lt;=Settings!$B$10,"Within","Over"))))</f>
        <v/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.05" customHeight="1">
      <c r="A32" s="1" t="s">
        <v>272</v>
      </c>
      <c r="B32" s="2" t="str">
        <f>IF(Vendors!B7="","",IF(Settings!$B$11="","Not set",IF(B25&lt;&gt;"Complete","Pending",IF(B30&lt;=Settings!$B$11,"Within","Over"))))</f>
        <v>Within</v>
      </c>
      <c r="C32" s="2" t="str">
        <f>IF(Vendors!B8="","",IF(Settings!$B$11="","Not set",IF(C25&lt;&gt;"Complete","Pending",IF(C30&lt;=Settings!$B$11,"Within","Over"))))</f>
        <v/>
      </c>
      <c r="D32" s="2" t="str">
        <f>IF(Vendors!B9="","",IF(Settings!$B$11="","Not set",IF(D25&lt;&gt;"Complete","Pending",IF(D30&lt;=Settings!$B$11,"Within","Over"))))</f>
        <v/>
      </c>
      <c r="E32" s="2" t="str">
        <f>IF(Vendors!B10="","",IF(Settings!$B$11="","Not set",IF(E25&lt;&gt;"Complete","Pending",IF(E30&lt;=Settings!$B$11,"Within","Over"))))</f>
        <v/>
      </c>
      <c r="F32" s="2" t="str">
        <f>IF(Vendors!B11="","",IF(Settings!$B$11="","Not set",IF(F25&lt;&gt;"Complete","Pending",IF(F30&lt;=Settings!$B$11,"Within","Over"))))</f>
        <v/>
      </c>
      <c r="G32" s="2" t="str">
        <f>IF(Vendors!B12="","",IF(Settings!$B$11="","Not set",IF(G25&lt;&gt;"Complete","Pending",IF(G30&lt;=Settings!$B$11,"Within","Over"))))</f>
        <v/>
      </c>
      <c r="H32" s="2" t="str">
        <f>IF(Vendors!B13="","",IF(Settings!$B$11="","Not set",IF(H25&lt;&gt;"Complete","Pending",IF(H30&lt;=Settings!$B$11,"Within","Over"))))</f>
        <v/>
      </c>
      <c r="I32" s="2" t="str">
        <f>IF(Vendors!B14="","",IF(Settings!$B$11="","Not set",IF(I25&lt;&gt;"Complete","Pending",IF(I30&lt;=Settings!$B$11,"Within","Over"))))</f>
        <v/>
      </c>
      <c r="J32" s="2" t="str">
        <f>IF(Vendors!B15="","",IF(Settings!$B$11="","Not set",IF(J25&lt;&gt;"Complete","Pending",IF(J30&lt;=Settings!$B$11,"Within","Over"))))</f>
        <v/>
      </c>
      <c r="K32" s="2" t="str">
        <f>IF(Vendors!B16="","",IF(Settings!$B$11="","Not set",IF(K25&lt;&gt;"Complete","Pending",IF(K30&lt;=Settings!$B$11,"Within","Over"))))</f>
        <v/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.05" customHeight="1">
      <c r="A33" s="1" t="s">
        <v>273</v>
      </c>
      <c r="B33" s="2" t="str">
        <f>IF(Vendors!B7="","",IF(OR(B31="Over",B32="Over"),"Over budget",IF(B25&lt;&gt;"Complete","Pending quote",IF(AND(B31="Not set",B32="Not set"),"Set a budget","Within budget"))))</f>
        <v>Within budget</v>
      </c>
      <c r="C33" s="2" t="str">
        <f>IF(Vendors!B8="","",IF(OR(C31="Over",C32="Over"),"Over budget",IF(C25&lt;&gt;"Complete","Pending quote",IF(AND(C31="Not set",C32="Not set"),"Set a budget","Within budget"))))</f>
        <v/>
      </c>
      <c r="D33" s="2" t="str">
        <f>IF(Vendors!B9="","",IF(OR(D31="Over",D32="Over"),"Over budget",IF(D25&lt;&gt;"Complete","Pending quote",IF(AND(D31="Not set",D32="Not set"),"Set a budget","Within budget"))))</f>
        <v/>
      </c>
      <c r="E33" s="2" t="str">
        <f>IF(Vendors!B10="","",IF(OR(E31="Over",E32="Over"),"Over budget",IF(E25&lt;&gt;"Complete","Pending quote",IF(AND(E31="Not set",E32="Not set"),"Set a budget","Within budget"))))</f>
        <v/>
      </c>
      <c r="F33" s="2" t="str">
        <f>IF(Vendors!B11="","",IF(OR(F31="Over",F32="Over"),"Over budget",IF(F25&lt;&gt;"Complete","Pending quote",IF(AND(F31="Not set",F32="Not set"),"Set a budget","Within budget"))))</f>
        <v/>
      </c>
      <c r="G33" s="2" t="str">
        <f>IF(Vendors!B12="","",IF(OR(G31="Over",G32="Over"),"Over budget",IF(G25&lt;&gt;"Complete","Pending quote",IF(AND(G31="Not set",G32="Not set"),"Set a budget","Within budget"))))</f>
        <v/>
      </c>
      <c r="H33" s="2" t="str">
        <f>IF(Vendors!B13="","",IF(OR(H31="Over",H32="Over"),"Over budget",IF(H25&lt;&gt;"Complete","Pending quote",IF(AND(H31="Not set",H32="Not set"),"Set a budget","Within budget"))))</f>
        <v/>
      </c>
      <c r="I33" s="2" t="str">
        <f>IF(Vendors!B14="","",IF(OR(I31="Over",I32="Over"),"Over budget",IF(I25&lt;&gt;"Complete","Pending quote",IF(AND(I31="Not set",I32="Not set"),"Set a budget","Within budget"))))</f>
        <v/>
      </c>
      <c r="J33" s="2" t="str">
        <f>IF(Vendors!B15="","",IF(OR(J31="Over",J32="Over"),"Over budget",IF(J25&lt;&gt;"Complete","Pending quote",IF(AND(J31="Not set",J32="Not set"),"Set a budget","Within budget"))))</f>
        <v/>
      </c>
      <c r="K33" s="2" t="str">
        <f>IF(Vendors!B16="","",IF(OR(K31="Over",K32="Over"),"Over budget",IF(K25&lt;&gt;"Complete","Pending quote",IF(AND(K31="Not set",K32="Not set"),"Set a budget","Within budget"))))</f>
        <v/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.0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.0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.0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.0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.0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.0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.0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.0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.0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.0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.0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.0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.0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.0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.0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.0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.0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.0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.0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.0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.0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.0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.0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.0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.0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.0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.0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.0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.0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.0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.0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.0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.0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.0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.0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.0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.0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.0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.0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.0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.0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.0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.0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.0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.0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.0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.0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.0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.0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.0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.0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.0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.0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.0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.0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.0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.0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.0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.0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.0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.0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.0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mergeCells count="2">
    <mergeCell ref="A3:K3"/>
    <mergeCell ref="A4:K4"/>
  </mergeCells>
  <dataValidations count="4">
    <dataValidation type="list" sqref="B7:K7" xr:uid="{00000000-0002-0000-0600-000000000000}">
      <formula1>"Named seat,Concurrent seat,Tiered,Flat fee,Usage based,Custom"</formula1>
    </dataValidation>
    <dataValidation type="list" sqref="B8:K8" xr:uid="{00000000-0002-0000-0600-000001000000}">
      <formula1>"EUR,USD,GBP"</formula1>
    </dataValidation>
    <dataValidation type="list" sqref="B12:K12" xr:uid="{00000000-0002-0000-0600-000002000000}">
      <formula1>"QMS,PLM,Both"</formula1>
    </dataValidation>
    <dataValidation type="decimal" operator="greaterThanOrEqual" allowBlank="1" showInputMessage="1" showErrorMessage="1" sqref="B13:K23" xr:uid="{00000000-0002-0000-0600-000003000000}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Dashboard</vt:lpstr>
      <vt:lpstr>Settings</vt:lpstr>
      <vt:lpstr>Vendors</vt:lpstr>
      <vt:lpstr>Criteria</vt:lpstr>
      <vt:lpstr>Evaluation</vt:lpstr>
      <vt:lpstr>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Chani Galgut</cp:lastModifiedBy>
  <cp:lastPrinted>2026-09-11T09:21:31Z</cp:lastPrinted>
  <dcterms:created xsi:type="dcterms:W3CDTF">2026-09-11T08:48:02Z</dcterms:created>
  <dcterms:modified xsi:type="dcterms:W3CDTF">2026-09-14T10:59:04Z</dcterms:modified>
</cp:coreProperties>
</file>